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rbodal-my.sharepoint.com/personal/andreas_borg_fyrbodal_se/Documents/Dokument/Kommunikation/Dokument etc/"/>
    </mc:Choice>
  </mc:AlternateContent>
  <xr:revisionPtr revIDLastSave="0" documentId="8_{BBF575AA-B75A-4B5E-937B-164625A4DABE}" xr6:coauthVersionLast="47" xr6:coauthVersionMax="47" xr10:uidLastSave="{00000000-0000-0000-0000-000000000000}"/>
  <bookViews>
    <workbookView xWindow="-108" yWindow="-108" windowWidth="23256" windowHeight="12576" tabRatio="858" xr2:uid="{BE810E2F-8204-43FB-85DE-973BBDFE7D81}"/>
  </bookViews>
  <sheets>
    <sheet name="Innehållsförteckning" sheetId="37" r:id="rId1"/>
    <sheet name="TCO-kalkyl - renhållningsfordon" sheetId="31" r:id="rId2"/>
    <sheet name="TCO-kalkyl - lastväxlare" sheetId="36" r:id="rId3"/>
    <sheet name="TCO-kalkyl - kompaktlastare" sheetId="32" r:id="rId4"/>
    <sheet name="TCO-kalkyl - tung grävare" sheetId="34" r:id="rId5"/>
    <sheet name="TCO-kalkyl - tung hjullastare" sheetId="35" r:id="rId6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5" i="35" l="1"/>
  <c r="E45" i="35"/>
  <c r="L45" i="34"/>
  <c r="E45" i="34"/>
  <c r="L45" i="32"/>
  <c r="E45" i="32"/>
  <c r="L42" i="36"/>
  <c r="E42" i="36"/>
  <c r="L42" i="31"/>
  <c r="E42" i="31"/>
  <c r="L34" i="35" l="1"/>
  <c r="M34" i="35" s="1"/>
  <c r="L33" i="35"/>
  <c r="M33" i="35" s="1"/>
  <c r="L32" i="35"/>
  <c r="M32" i="35" s="1"/>
  <c r="L31" i="35"/>
  <c r="M31" i="35" s="1"/>
  <c r="L30" i="35"/>
  <c r="M30" i="35" s="1"/>
  <c r="E34" i="35"/>
  <c r="F34" i="35" s="1"/>
  <c r="E33" i="35"/>
  <c r="F33" i="35" s="1"/>
  <c r="E32" i="35"/>
  <c r="F32" i="35" s="1"/>
  <c r="E31" i="35"/>
  <c r="F31" i="35" s="1"/>
  <c r="E30" i="35"/>
  <c r="F30" i="35" s="1"/>
  <c r="L34" i="34"/>
  <c r="M34" i="34" s="1"/>
  <c r="L33" i="34"/>
  <c r="M33" i="34" s="1"/>
  <c r="L32" i="34"/>
  <c r="M32" i="34" s="1"/>
  <c r="L31" i="34"/>
  <c r="M31" i="34" s="1"/>
  <c r="L30" i="34"/>
  <c r="M30" i="34" s="1"/>
  <c r="E34" i="34"/>
  <c r="E33" i="34"/>
  <c r="E32" i="34"/>
  <c r="E31" i="34"/>
  <c r="F31" i="34" s="1"/>
  <c r="E30" i="34"/>
  <c r="F30" i="34" s="1"/>
  <c r="L34" i="32"/>
  <c r="L33" i="32"/>
  <c r="M33" i="32" s="1"/>
  <c r="L32" i="32"/>
  <c r="M32" i="32" s="1"/>
  <c r="L31" i="32"/>
  <c r="M31" i="32" s="1"/>
  <c r="L30" i="32"/>
  <c r="M30" i="32" s="1"/>
  <c r="E34" i="32"/>
  <c r="F34" i="32" s="1"/>
  <c r="E33" i="32"/>
  <c r="F33" i="32" s="1"/>
  <c r="E32" i="32"/>
  <c r="F32" i="32" s="1"/>
  <c r="E31" i="32"/>
  <c r="F31" i="32" s="1"/>
  <c r="E30" i="32"/>
  <c r="F30" i="32"/>
  <c r="L53" i="36"/>
  <c r="M53" i="36" s="1"/>
  <c r="L52" i="36"/>
  <c r="M52" i="36" s="1"/>
  <c r="L51" i="36"/>
  <c r="M51" i="36" s="1"/>
  <c r="L50" i="36"/>
  <c r="M50" i="36" s="1"/>
  <c r="L49" i="36"/>
  <c r="M49" i="36" s="1"/>
  <c r="J37" i="36" s="1"/>
  <c r="E53" i="36"/>
  <c r="E52" i="36"/>
  <c r="F52" i="36" s="1"/>
  <c r="E51" i="36"/>
  <c r="F51" i="36" s="1"/>
  <c r="E50" i="36"/>
  <c r="F50" i="36" s="1"/>
  <c r="E49" i="36"/>
  <c r="F49" i="36" s="1"/>
  <c r="L53" i="31"/>
  <c r="M53" i="31" s="1"/>
  <c r="L52" i="31"/>
  <c r="M52" i="31" s="1"/>
  <c r="L51" i="31"/>
  <c r="M51" i="31" s="1"/>
  <c r="L50" i="31"/>
  <c r="M50" i="31" s="1"/>
  <c r="L49" i="31"/>
  <c r="M49" i="31" s="1"/>
  <c r="E53" i="31"/>
  <c r="F53" i="31" s="1"/>
  <c r="E52" i="31"/>
  <c r="F52" i="31" s="1"/>
  <c r="E51" i="31"/>
  <c r="F51" i="31" s="1"/>
  <c r="E50" i="31"/>
  <c r="F50" i="31" s="1"/>
  <c r="E49" i="31"/>
  <c r="F49" i="31" s="1"/>
  <c r="F34" i="34"/>
  <c r="F33" i="34"/>
  <c r="F32" i="34"/>
  <c r="M34" i="32"/>
  <c r="F53" i="36"/>
  <c r="J40" i="36"/>
  <c r="K40" i="36" s="1"/>
  <c r="C40" i="36"/>
  <c r="D40" i="36" s="1"/>
  <c r="J39" i="36"/>
  <c r="K39" i="36" s="1"/>
  <c r="C39" i="36"/>
  <c r="D39" i="36" s="1"/>
  <c r="L38" i="36"/>
  <c r="K38" i="36"/>
  <c r="E38" i="36"/>
  <c r="D38" i="36"/>
  <c r="N26" i="36"/>
  <c r="J36" i="36" s="1"/>
  <c r="K36" i="36" s="1"/>
  <c r="G26" i="36"/>
  <c r="C35" i="36" s="1"/>
  <c r="K25" i="36"/>
  <c r="D25" i="36"/>
  <c r="K24" i="36"/>
  <c r="D24" i="36"/>
  <c r="K23" i="36"/>
  <c r="D23" i="36"/>
  <c r="K22" i="36"/>
  <c r="D22" i="36"/>
  <c r="K21" i="36"/>
  <c r="D21" i="36"/>
  <c r="J43" i="35"/>
  <c r="K43" i="35" s="1"/>
  <c r="C43" i="35"/>
  <c r="D43" i="35" s="1"/>
  <c r="J42" i="35"/>
  <c r="K42" i="35" s="1"/>
  <c r="C42" i="35"/>
  <c r="D42" i="35" s="1"/>
  <c r="K24" i="35"/>
  <c r="D24" i="35"/>
  <c r="K23" i="35"/>
  <c r="D23" i="35"/>
  <c r="K22" i="35"/>
  <c r="D22" i="35"/>
  <c r="K21" i="35"/>
  <c r="D21" i="35"/>
  <c r="K20" i="35"/>
  <c r="D20" i="35"/>
  <c r="K12" i="35"/>
  <c r="J40" i="35" s="1"/>
  <c r="K40" i="35" s="1"/>
  <c r="D12" i="35"/>
  <c r="C40" i="35" s="1"/>
  <c r="D40" i="35" s="1"/>
  <c r="J43" i="34"/>
  <c r="K43" i="34" s="1"/>
  <c r="C43" i="34"/>
  <c r="D43" i="34" s="1"/>
  <c r="J42" i="34"/>
  <c r="K42" i="34" s="1"/>
  <c r="C42" i="34"/>
  <c r="D42" i="34" s="1"/>
  <c r="C40" i="34"/>
  <c r="D40" i="34" s="1"/>
  <c r="K24" i="34"/>
  <c r="D24" i="34"/>
  <c r="K23" i="34"/>
  <c r="D23" i="34"/>
  <c r="K22" i="34"/>
  <c r="D22" i="34"/>
  <c r="K21" i="34"/>
  <c r="D21" i="34"/>
  <c r="K20" i="34"/>
  <c r="D20" i="34"/>
  <c r="K12" i="34"/>
  <c r="J40" i="34" s="1"/>
  <c r="K40" i="34" s="1"/>
  <c r="D12" i="34"/>
  <c r="C39" i="34" s="1"/>
  <c r="D39" i="34" s="1"/>
  <c r="J39" i="31"/>
  <c r="K39" i="31" s="1"/>
  <c r="J40" i="31"/>
  <c r="K40" i="31" s="1"/>
  <c r="J43" i="32"/>
  <c r="J42" i="32"/>
  <c r="C42" i="32"/>
  <c r="C43" i="32"/>
  <c r="J41" i="35" l="1"/>
  <c r="K41" i="35" s="1"/>
  <c r="C41" i="35"/>
  <c r="D41" i="35" s="1"/>
  <c r="C41" i="34"/>
  <c r="D41" i="34" s="1"/>
  <c r="D45" i="34" s="1"/>
  <c r="J41" i="34"/>
  <c r="K41" i="34" s="1"/>
  <c r="J41" i="32"/>
  <c r="C41" i="32"/>
  <c r="D41" i="32" s="1"/>
  <c r="J37" i="31"/>
  <c r="C37" i="36"/>
  <c r="D37" i="36" s="1"/>
  <c r="D44" i="36"/>
  <c r="D45" i="36" s="1"/>
  <c r="C39" i="35"/>
  <c r="D39" i="35" s="1"/>
  <c r="K44" i="36"/>
  <c r="J44" i="36" s="1"/>
  <c r="J45" i="36" s="1"/>
  <c r="J39" i="34"/>
  <c r="K39" i="34" s="1"/>
  <c r="J39" i="35"/>
  <c r="K39" i="35" s="1"/>
  <c r="D35" i="36"/>
  <c r="J35" i="36"/>
  <c r="C36" i="36"/>
  <c r="D36" i="36" s="1"/>
  <c r="K37" i="36"/>
  <c r="D47" i="35"/>
  <c r="K47" i="35"/>
  <c r="D47" i="34"/>
  <c r="K47" i="34"/>
  <c r="K24" i="32"/>
  <c r="D24" i="32"/>
  <c r="K12" i="32"/>
  <c r="D12" i="32"/>
  <c r="K25" i="31"/>
  <c r="D25" i="31"/>
  <c r="D45" i="35" l="1"/>
  <c r="K45" i="34"/>
  <c r="K45" i="35"/>
  <c r="C44" i="36"/>
  <c r="C45" i="36" s="1"/>
  <c r="K45" i="36"/>
  <c r="J45" i="34"/>
  <c r="C45" i="35"/>
  <c r="J45" i="35"/>
  <c r="C45" i="34"/>
  <c r="J42" i="36"/>
  <c r="K35" i="36"/>
  <c r="K42" i="36" s="1"/>
  <c r="C42" i="36"/>
  <c r="D42" i="36"/>
  <c r="D48" i="35"/>
  <c r="C47" i="35"/>
  <c r="C48" i="35" s="1"/>
  <c r="K48" i="35"/>
  <c r="J47" i="35"/>
  <c r="J48" i="35" s="1"/>
  <c r="K48" i="34"/>
  <c r="J47" i="34"/>
  <c r="J48" i="34" s="1"/>
  <c r="D48" i="34"/>
  <c r="C47" i="34"/>
  <c r="C48" i="34" s="1"/>
  <c r="J40" i="32"/>
  <c r="K40" i="32" s="1"/>
  <c r="J39" i="32"/>
  <c r="K39" i="32" s="1"/>
  <c r="C40" i="32"/>
  <c r="D40" i="32" s="1"/>
  <c r="C39" i="32"/>
  <c r="D39" i="32" s="1"/>
  <c r="G26" i="31"/>
  <c r="C35" i="31" s="1"/>
  <c r="N26" i="31"/>
  <c r="K24" i="31"/>
  <c r="D24" i="31"/>
  <c r="K23" i="31"/>
  <c r="K22" i="31"/>
  <c r="K21" i="31"/>
  <c r="D23" i="31"/>
  <c r="D22" i="31"/>
  <c r="D21" i="31"/>
  <c r="K23" i="32"/>
  <c r="K22" i="32"/>
  <c r="K21" i="32"/>
  <c r="K20" i="32"/>
  <c r="D23" i="32"/>
  <c r="D22" i="32"/>
  <c r="D21" i="32"/>
  <c r="D20" i="32"/>
  <c r="K43" i="32"/>
  <c r="K42" i="32"/>
  <c r="D43" i="32"/>
  <c r="D42" i="32"/>
  <c r="L38" i="31"/>
  <c r="C40" i="31"/>
  <c r="D40" i="31" s="1"/>
  <c r="E38" i="31"/>
  <c r="C39" i="31"/>
  <c r="D39" i="31" s="1"/>
  <c r="C37" i="31" l="1"/>
  <c r="D37" i="31" s="1"/>
  <c r="K41" i="32"/>
  <c r="K45" i="32" s="1"/>
  <c r="K37" i="31"/>
  <c r="J36" i="31"/>
  <c r="K36" i="31" s="1"/>
  <c r="J35" i="31"/>
  <c r="K35" i="31" s="1"/>
  <c r="D45" i="32"/>
  <c r="K47" i="32"/>
  <c r="J47" i="32" s="1"/>
  <c r="J48" i="32" s="1"/>
  <c r="K44" i="31"/>
  <c r="J44" i="31" s="1"/>
  <c r="J45" i="31" s="1"/>
  <c r="D44" i="31"/>
  <c r="D47" i="32"/>
  <c r="D48" i="32" s="1"/>
  <c r="D35" i="31"/>
  <c r="C36" i="31"/>
  <c r="D36" i="31" s="1"/>
  <c r="K38" i="31" l="1"/>
  <c r="K42" i="31" s="1"/>
  <c r="J42" i="31"/>
  <c r="J45" i="32"/>
  <c r="K48" i="32"/>
  <c r="K45" i="31"/>
  <c r="D38" i="31"/>
  <c r="D42" i="31" s="1"/>
  <c r="C44" i="31"/>
  <c r="C45" i="31" s="1"/>
  <c r="D45" i="31"/>
  <c r="C47" i="32"/>
  <c r="C48" i="32" s="1"/>
  <c r="C45" i="32"/>
  <c r="C42" i="31" l="1"/>
</calcChain>
</file>

<file path=xl/sharedStrings.xml><?xml version="1.0" encoding="utf-8"?>
<sst xmlns="http://schemas.openxmlformats.org/spreadsheetml/2006/main" count="597" uniqueCount="104">
  <si>
    <t>Fyrbodals TCO-verktyg</t>
  </si>
  <si>
    <t>December 2024</t>
  </si>
  <si>
    <t>Grundparametrar - fylls i för varje fordon</t>
  </si>
  <si>
    <t>Välj alternativ</t>
  </si>
  <si>
    <t>Formler och resultat - ej för justering</t>
  </si>
  <si>
    <t>Övriga parametrar - justeras vid behov</t>
  </si>
  <si>
    <t>TCO - Renhållningsfordon</t>
  </si>
  <si>
    <t>TCO - Lastväxlare</t>
  </si>
  <si>
    <t>TCO - Kompaktlastare</t>
  </si>
  <si>
    <t>TCO - Tung grävare</t>
  </si>
  <si>
    <t>TCO -Tung hjullastare</t>
  </si>
  <si>
    <t>Info ang Bränslepriser</t>
  </si>
  <si>
    <t>Bränslepriserna har stor inverkan på TCO-resultatet, särskilt när vi jämför eldrivet med övriga bränslen. På varje flik finns en beräkning av bränslepriser                                                                                                 1. Ange nuvarande bränslepris år 1                                                              2. Ange årlig prisökning i %. Förinmatade värden bygger på en prognos från januari 2024 av BiodrivÖst ("Vad kostar fordonsägande egentligen"2024)                                                                                     
3: Kalkylen använder nu det genomsnittliga bränslepriset under ägandetiden</t>
  </si>
  <si>
    <t>Vad_kostar_fordonsagandet_2024.pdf</t>
  </si>
  <si>
    <t>Tillbaka till innehållsförteckning</t>
  </si>
  <si>
    <t>Alternativ 1</t>
  </si>
  <si>
    <t>Alternativ 2</t>
  </si>
  <si>
    <t>Fordon (fabrikat/modell)</t>
  </si>
  <si>
    <t>Tvåaxlig renhållningsbil - tvåfack - Exempel Scania/Volvo</t>
  </si>
  <si>
    <t>Inköpspris exkl moms</t>
  </si>
  <si>
    <t>Innehavstid</t>
  </si>
  <si>
    <t>Mil/år</t>
  </si>
  <si>
    <t>Drivmedel</t>
  </si>
  <si>
    <t>El</t>
  </si>
  <si>
    <t>Gas</t>
  </si>
  <si>
    <t>Diesel</t>
  </si>
  <si>
    <t>Bensin</t>
  </si>
  <si>
    <t>HVO100</t>
  </si>
  <si>
    <t>Avskrivning (%)</t>
  </si>
  <si>
    <t>Kalkylränta (%)</t>
  </si>
  <si>
    <t>Servicekostnad/år</t>
  </si>
  <si>
    <t>Övrigt löpande/år*</t>
  </si>
  <si>
    <t>CO2/km WLTP (0 för el)</t>
  </si>
  <si>
    <t>Förbrukning el (kWh/mil)</t>
  </si>
  <si>
    <t>Förbrukning gas (kg/mil)</t>
  </si>
  <si>
    <t>Förbrukning diesel (l/mil)</t>
  </si>
  <si>
    <t>Förbrukning bensin (l/mil)</t>
  </si>
  <si>
    <t>Förbrukning HVO100 (l/mil)</t>
  </si>
  <si>
    <t>Momsavdrag</t>
  </si>
  <si>
    <t>Inget</t>
  </si>
  <si>
    <t>Ändra ej</t>
  </si>
  <si>
    <t>Halvt</t>
  </si>
  <si>
    <r>
      <t xml:space="preserve">Investeringsstöd - </t>
    </r>
    <r>
      <rPr>
        <u/>
        <sz val="16"/>
        <rFont val="Calibri"/>
        <family val="2"/>
        <scheme val="minor"/>
      </rPr>
      <t>andel av inköpspris</t>
    </r>
    <r>
      <rPr>
        <sz val="16"/>
        <rFont val="Calibri"/>
        <family val="2"/>
        <scheme val="minor"/>
      </rPr>
      <t xml:space="preserve"> (%)</t>
    </r>
  </si>
  <si>
    <r>
      <t>Stort företag, max 20% av inköp alt.</t>
    </r>
    <r>
      <rPr>
        <b/>
        <sz val="16"/>
        <rFont val="Calibri (Brödtext)"/>
      </rPr>
      <t xml:space="preserve"> </t>
    </r>
    <r>
      <rPr>
        <b/>
        <u/>
        <sz val="16"/>
        <rFont val="Calibri (Brödtext)"/>
      </rPr>
      <t>30%</t>
    </r>
    <r>
      <rPr>
        <sz val="16"/>
        <rFont val="Calibri (Brödtext)"/>
      </rPr>
      <t xml:space="preserve"> av merkostnad**</t>
    </r>
  </si>
  <si>
    <t>Jmf pris konventionell bil (vid elbil)</t>
  </si>
  <si>
    <t>Ekonomiskt värde per kg CO2</t>
  </si>
  <si>
    <t>Totalt</t>
  </si>
  <si>
    <t>Per år</t>
  </si>
  <si>
    <t>Ränta</t>
  </si>
  <si>
    <t>Avskrivning</t>
  </si>
  <si>
    <t>Drivmedelskostnad</t>
  </si>
  <si>
    <t>Skatt och vägavgift</t>
  </si>
  <si>
    <t>Servicekostnad</t>
  </si>
  <si>
    <t>Övrigt</t>
  </si>
  <si>
    <t>Totalkostnad</t>
  </si>
  <si>
    <t>CO2-utsläpp under innehavstid (kg)</t>
  </si>
  <si>
    <t>Ekonomiskt värde - CO2-utsläpp (kr)</t>
  </si>
  <si>
    <t>Genomsnitt pris under ägandeperioden</t>
  </si>
  <si>
    <t>OBS: Drivmedelspriser inkl moms</t>
  </si>
  <si>
    <t>Bränslepris år 1</t>
  </si>
  <si>
    <t>Årlig prisökning %</t>
  </si>
  <si>
    <t>Ägandetid</t>
  </si>
  <si>
    <t>Genomsnitt pris</t>
  </si>
  <si>
    <t>Gaspris inkl moms (kg)</t>
  </si>
  <si>
    <t>Dieselpris (liter, inkl moms)</t>
  </si>
  <si>
    <t>Bensinpris (liter, inkl moms)</t>
  </si>
  <si>
    <t>Pris - HVO100 (liter, inkl moms)</t>
  </si>
  <si>
    <t>Kg CO2 per liter diesel (WTW)</t>
  </si>
  <si>
    <t>Kg CO2 per liter bensin (WTW)</t>
  </si>
  <si>
    <t>Kg CO2 per kg gas (WTW)</t>
  </si>
  <si>
    <t>Kg CO2 per liter HVO100 (WTW)</t>
  </si>
  <si>
    <t>Kg CO2 per kWh el (WTW)</t>
  </si>
  <si>
    <t>* Exempelvis service och reparationer av påbyggnad, däck, försäkring mm</t>
  </si>
  <si>
    <t>** Enligt vägledning för Klimatpremie, Tunga lastbilar, Energimyndigheten, 2024-10-25</t>
  </si>
  <si>
    <t>Om WTW (Well To Wheel):</t>
  </si>
  <si>
    <t>WTW avser koldioxidutsläppet för hela livscykeln för drivmedlet. Från utvinning och produktion till transport och förbränning.</t>
  </si>
  <si>
    <t>Om ekonomiskt värde för CO2-utsläpp</t>
  </si>
  <si>
    <t xml:space="preserve">Om det gjorts en ekonomisk värdering av koldioxidutsläpp kan denna anges här i krona per kilo CO2. Detta värde räknas inte in i totalkostnaden, utan anges endast i det gröna fältet under kostnadssummeringen. </t>
  </si>
  <si>
    <t>Lastväxlare - treaxl - exempel Scania/Volvo</t>
  </si>
  <si>
    <t>Maskin (fabrikat/modell)</t>
  </si>
  <si>
    <t>Giant G2700 HVO</t>
  </si>
  <si>
    <t>Giant G2700E</t>
  </si>
  <si>
    <t>Timmar/år</t>
  </si>
  <si>
    <t>Alkylatbensin</t>
  </si>
  <si>
    <t>Förbrukning el (kWh/tim)</t>
  </si>
  <si>
    <t>Förbrukning diesel (l/tim)</t>
  </si>
  <si>
    <t>Förbrukning bensin (l/tim)</t>
  </si>
  <si>
    <t>Förbrukning alkylatbensin (l/tim)</t>
  </si>
  <si>
    <t>Förbrukning HVO100 (l/tim)</t>
  </si>
  <si>
    <r>
      <t xml:space="preserve">Max 20% av inköp alt. </t>
    </r>
    <r>
      <rPr>
        <b/>
        <u/>
        <sz val="16"/>
        <rFont val="Calibri (Brödtext)"/>
      </rPr>
      <t xml:space="preserve">50% </t>
    </r>
    <r>
      <rPr>
        <sz val="16"/>
        <rFont val="Calibri (Brödtext)"/>
      </rPr>
      <t>av merkostnad för eldriven maskin**</t>
    </r>
  </si>
  <si>
    <t>Kg CO2 per liter alkylatbensin (WTW)</t>
  </si>
  <si>
    <t>* Exempelvis däck, försäkring och övr förbrukningsmaterial.</t>
  </si>
  <si>
    <t>** Enligt vägledning för Klimatpremie, Miljöarbetsmaskiner, Energimyndigheten, 2024-02-13</t>
  </si>
  <si>
    <t>Volvo EC230 HVO</t>
  </si>
  <si>
    <t>Volvo EC230 Electric</t>
  </si>
  <si>
    <r>
      <rPr>
        <u/>
        <sz val="16"/>
        <rFont val="Calibri (Brödtext)"/>
      </rPr>
      <t>Max</t>
    </r>
    <r>
      <rPr>
        <b/>
        <u/>
        <sz val="16"/>
        <rFont val="Calibri (Brödtext)"/>
      </rPr>
      <t xml:space="preserve"> 20%</t>
    </r>
    <r>
      <rPr>
        <b/>
        <sz val="16"/>
        <rFont val="Calibri (Brödtext)"/>
      </rPr>
      <t xml:space="preserve"> </t>
    </r>
    <r>
      <rPr>
        <sz val="16"/>
        <rFont val="Calibri (Brödtext)"/>
      </rPr>
      <t>av inköp alt. 50% av merkostnad för eldriven maskin**</t>
    </r>
  </si>
  <si>
    <t>Volvo L120 HVO</t>
  </si>
  <si>
    <t>Volvo L120 Electric</t>
  </si>
  <si>
    <t>Elpris inkl moms,skatt,nät,   kr/kWh</t>
  </si>
  <si>
    <t>Innehållsförteckning</t>
  </si>
  <si>
    <t>kr/tim</t>
  </si>
  <si>
    <t>kr/mil</t>
  </si>
  <si>
    <t>Ett verktyg för att jämföra maskiner med olika bränslen</t>
  </si>
  <si>
    <t xml:space="preserve">Totalkostnadsanalys vid inköp och ägande av arbetsfordon och maskiner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</si>
</sst>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r&quot;"/>
    <numFmt numFmtId="165" formatCode="0.0"/>
  </numFmts>
  <fonts count="5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26"/>
      <name val="Calibri"/>
      <family val="2"/>
      <scheme val="minor"/>
    </font>
    <font>
      <sz val="26"/>
      <name val="Calibri"/>
      <family val="2"/>
      <scheme val="minor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7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60"/>
      <color theme="0"/>
      <name val="Calibri"/>
      <family val="2"/>
      <scheme val="minor"/>
    </font>
    <font>
      <b/>
      <sz val="25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 (Brödtext)"/>
    </font>
    <font>
      <b/>
      <sz val="16"/>
      <name val="Calibri"/>
      <family val="2"/>
    </font>
    <font>
      <sz val="16"/>
      <name val="Calibri"/>
      <family val="2"/>
    </font>
    <font>
      <sz val="16"/>
      <color theme="0"/>
      <name val="Calibri"/>
      <family val="2"/>
    </font>
    <font>
      <sz val="18"/>
      <name val="Calibri"/>
      <family val="2"/>
    </font>
    <font>
      <b/>
      <sz val="18"/>
      <name val="Calibri"/>
      <family val="2"/>
    </font>
    <font>
      <sz val="20"/>
      <name val="Calibri"/>
      <family val="2"/>
    </font>
    <font>
      <b/>
      <sz val="22"/>
      <name val="Calibri"/>
      <family val="2"/>
    </font>
    <font>
      <sz val="22"/>
      <name val="Calibri"/>
      <family val="2"/>
    </font>
    <font>
      <b/>
      <sz val="26"/>
      <name val="Calibri"/>
      <family val="2"/>
    </font>
    <font>
      <sz val="26"/>
      <name val="Calibri"/>
      <family val="2"/>
    </font>
    <font>
      <sz val="14"/>
      <name val="Calibri"/>
      <family val="2"/>
    </font>
    <font>
      <sz val="18"/>
      <color theme="0"/>
      <name val="Calibri"/>
      <family val="2"/>
      <scheme val="minor"/>
    </font>
    <font>
      <sz val="16"/>
      <color theme="0"/>
      <name val="Calibri (Brödtext)"/>
    </font>
    <font>
      <sz val="14"/>
      <color theme="0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name val="Calibri (Brödtext)"/>
    </font>
    <font>
      <u/>
      <sz val="16"/>
      <name val="Calibri (Brödtext)"/>
    </font>
    <font>
      <b/>
      <u/>
      <sz val="16"/>
      <name val="Calibri (Brödtext)"/>
    </font>
    <font>
      <u/>
      <sz val="16"/>
      <name val="Calibri"/>
      <family val="2"/>
      <scheme val="minor"/>
    </font>
    <font>
      <sz val="60"/>
      <color theme="0"/>
      <name val="Calibri"/>
      <family val="2"/>
      <scheme val="minor"/>
    </font>
    <font>
      <b/>
      <sz val="24"/>
      <name val="Calibri"/>
      <family val="2"/>
      <scheme val="minor"/>
    </font>
    <font>
      <u/>
      <sz val="10"/>
      <color theme="10"/>
      <name val="Arial"/>
      <family val="2"/>
    </font>
    <font>
      <b/>
      <sz val="16"/>
      <name val="Arial"/>
      <family val="2"/>
    </font>
    <font>
      <sz val="18"/>
      <color theme="1"/>
      <name val="Arial"/>
      <family val="2"/>
    </font>
    <font>
      <sz val="16"/>
      <name val="Arial"/>
      <family val="2"/>
    </font>
    <font>
      <u/>
      <sz val="22"/>
      <color theme="10"/>
      <name val="Arial"/>
      <family val="2"/>
    </font>
    <font>
      <u/>
      <sz val="18"/>
      <color theme="10"/>
      <name val="Arial"/>
      <family val="2"/>
    </font>
    <font>
      <u/>
      <sz val="16"/>
      <color theme="10"/>
      <name val="Arial"/>
      <family val="2"/>
    </font>
    <font>
      <sz val="24"/>
      <color theme="0"/>
      <name val="Calibri"/>
      <family val="2"/>
      <scheme val="minor"/>
    </font>
    <font>
      <u/>
      <sz val="20"/>
      <color theme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1991A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9D589"/>
        <bgColor indexed="64"/>
      </patternFill>
    </fill>
    <fill>
      <patternFill patternType="solid">
        <fgColor rgb="FF94BED0"/>
        <bgColor indexed="64"/>
      </patternFill>
    </fill>
    <fill>
      <patternFill patternType="solid">
        <fgColor rgb="FFD4E5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7CC"/>
        <bgColor indexed="64"/>
      </patternFill>
    </fill>
    <fill>
      <patternFill patternType="solid">
        <fgColor rgb="FFFFD1BA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ck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ck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0" fontId="3" fillId="0" borderId="0"/>
    <xf numFmtId="0" fontId="5" fillId="0" borderId="0"/>
    <xf numFmtId="0" fontId="2" fillId="2" borderId="1" applyNumberFormat="0" applyFont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2" fillId="0" borderId="0" applyNumberFormat="0" applyFill="0" applyBorder="0" applyAlignment="0" applyProtection="0"/>
  </cellStyleXfs>
  <cellXfs count="131">
    <xf numFmtId="0" fontId="0" fillId="0" borderId="0" xfId="0"/>
    <xf numFmtId="0" fontId="7" fillId="0" borderId="0" xfId="0" applyFont="1"/>
    <xf numFmtId="0" fontId="6" fillId="0" borderId="0" xfId="0" applyFont="1"/>
    <xf numFmtId="0" fontId="9" fillId="0" borderId="0" xfId="0" applyFont="1"/>
    <xf numFmtId="0" fontId="13" fillId="0" borderId="0" xfId="0" applyFont="1"/>
    <xf numFmtId="164" fontId="13" fillId="0" borderId="0" xfId="0" applyNumberFormat="1" applyFont="1"/>
    <xf numFmtId="0" fontId="14" fillId="3" borderId="0" xfId="0" applyFont="1" applyFill="1"/>
    <xf numFmtId="0" fontId="14" fillId="3" borderId="0" xfId="0" applyFont="1" applyFill="1" applyAlignment="1">
      <alignment vertical="top"/>
    </xf>
    <xf numFmtId="0" fontId="18" fillId="3" borderId="0" xfId="0" applyFont="1" applyFill="1" applyAlignment="1">
      <alignment vertical="top"/>
    </xf>
    <xf numFmtId="0" fontId="13" fillId="0" borderId="0" xfId="0" applyFont="1" applyAlignment="1">
      <alignment vertical="center"/>
    </xf>
    <xf numFmtId="0" fontId="13" fillId="3" borderId="0" xfId="0" applyFont="1" applyFill="1"/>
    <xf numFmtId="0" fontId="13" fillId="3" borderId="0" xfId="0" applyFont="1" applyFill="1" applyAlignment="1">
      <alignment vertical="top"/>
    </xf>
    <xf numFmtId="0" fontId="13" fillId="4" borderId="0" xfId="0" applyFont="1" applyFill="1"/>
    <xf numFmtId="0" fontId="14" fillId="4" borderId="0" xfId="0" applyFont="1" applyFill="1"/>
    <xf numFmtId="0" fontId="19" fillId="0" borderId="0" xfId="0" applyFont="1"/>
    <xf numFmtId="0" fontId="8" fillId="0" borderId="2" xfId="0" applyFont="1" applyBorder="1"/>
    <xf numFmtId="164" fontId="8" fillId="0" borderId="2" xfId="0" applyNumberFormat="1" applyFont="1" applyBorder="1"/>
    <xf numFmtId="0" fontId="13" fillId="0" borderId="3" xfId="0" applyFont="1" applyBorder="1"/>
    <xf numFmtId="0" fontId="13" fillId="0" borderId="5" xfId="0" applyFont="1" applyBorder="1"/>
    <xf numFmtId="0" fontId="10" fillId="5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3" fillId="7" borderId="3" xfId="0" applyFont="1" applyFill="1" applyBorder="1"/>
    <xf numFmtId="0" fontId="13" fillId="7" borderId="8" xfId="0" applyFont="1" applyFill="1" applyBorder="1"/>
    <xf numFmtId="0" fontId="13" fillId="7" borderId="9" xfId="0" applyFont="1" applyFill="1" applyBorder="1"/>
    <xf numFmtId="0" fontId="12" fillId="6" borderId="3" xfId="0" applyFont="1" applyFill="1" applyBorder="1" applyAlignment="1">
      <alignment horizontal="left"/>
    </xf>
    <xf numFmtId="0" fontId="12" fillId="6" borderId="9" xfId="0" applyFont="1" applyFill="1" applyBorder="1" applyAlignment="1">
      <alignment horizontal="left"/>
    </xf>
    <xf numFmtId="0" fontId="19" fillId="0" borderId="0" xfId="0" applyFont="1" applyAlignment="1">
      <alignment horizontal="right"/>
    </xf>
    <xf numFmtId="0" fontId="8" fillId="8" borderId="10" xfId="0" applyFont="1" applyFill="1" applyBorder="1"/>
    <xf numFmtId="164" fontId="8" fillId="8" borderId="10" xfId="0" applyNumberFormat="1" applyFont="1" applyFill="1" applyBorder="1"/>
    <xf numFmtId="1" fontId="10" fillId="5" borderId="0" xfId="0" applyNumberFormat="1" applyFont="1" applyFill="1" applyAlignment="1">
      <alignment vertical="center"/>
    </xf>
    <xf numFmtId="164" fontId="10" fillId="5" borderId="0" xfId="0" applyNumberFormat="1" applyFont="1" applyFill="1" applyAlignment="1">
      <alignment vertical="center"/>
    </xf>
    <xf numFmtId="0" fontId="13" fillId="0" borderId="11" xfId="0" applyFont="1" applyBorder="1"/>
    <xf numFmtId="0" fontId="20" fillId="0" borderId="0" xfId="0" applyFont="1"/>
    <xf numFmtId="0" fontId="22" fillId="0" borderId="0" xfId="0" applyFont="1"/>
    <xf numFmtId="0" fontId="23" fillId="8" borderId="0" xfId="0" applyFont="1" applyFill="1"/>
    <xf numFmtId="0" fontId="24" fillId="0" borderId="0" xfId="0" applyFont="1"/>
    <xf numFmtId="0" fontId="26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22" fillId="7" borderId="9" xfId="0" applyFont="1" applyFill="1" applyBorder="1"/>
    <xf numFmtId="1" fontId="22" fillId="7" borderId="9" xfId="0" applyNumberFormat="1" applyFont="1" applyFill="1" applyBorder="1"/>
    <xf numFmtId="0" fontId="21" fillId="6" borderId="9" xfId="0" applyFont="1" applyFill="1" applyBorder="1" applyAlignment="1">
      <alignment horizontal="left" vertical="top"/>
    </xf>
    <xf numFmtId="0" fontId="22" fillId="7" borderId="12" xfId="0" applyFont="1" applyFill="1" applyBorder="1"/>
    <xf numFmtId="0" fontId="22" fillId="0" borderId="13" xfId="0" applyFont="1" applyBorder="1"/>
    <xf numFmtId="0" fontId="27" fillId="8" borderId="10" xfId="0" applyFont="1" applyFill="1" applyBorder="1"/>
    <xf numFmtId="0" fontId="27" fillId="8" borderId="3" xfId="0" applyFont="1" applyFill="1" applyBorder="1"/>
    <xf numFmtId="0" fontId="25" fillId="5" borderId="0" xfId="0" applyFont="1" applyFill="1"/>
    <xf numFmtId="1" fontId="25" fillId="5" borderId="0" xfId="0" applyNumberFormat="1" applyFont="1" applyFill="1"/>
    <xf numFmtId="164" fontId="25" fillId="5" borderId="0" xfId="0" applyNumberFormat="1" applyFont="1" applyFill="1"/>
    <xf numFmtId="164" fontId="27" fillId="8" borderId="10" xfId="0" applyNumberFormat="1" applyFont="1" applyFill="1" applyBorder="1"/>
    <xf numFmtId="164" fontId="27" fillId="8" borderId="3" xfId="0" applyNumberFormat="1" applyFont="1" applyFill="1" applyBorder="1"/>
    <xf numFmtId="0" fontId="31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22" fillId="0" borderId="11" xfId="0" applyFont="1" applyBorder="1"/>
    <xf numFmtId="0" fontId="14" fillId="8" borderId="4" xfId="0" applyFont="1" applyFill="1" applyBorder="1"/>
    <xf numFmtId="0" fontId="14" fillId="8" borderId="7" xfId="0" applyFont="1" applyFill="1" applyBorder="1"/>
    <xf numFmtId="0" fontId="14" fillId="8" borderId="6" xfId="0" applyFont="1" applyFill="1" applyBorder="1"/>
    <xf numFmtId="0" fontId="13" fillId="9" borderId="0" xfId="0" applyFont="1" applyFill="1"/>
    <xf numFmtId="1" fontId="13" fillId="9" borderId="0" xfId="0" applyNumberFormat="1" applyFont="1" applyFill="1"/>
    <xf numFmtId="164" fontId="13" fillId="9" borderId="0" xfId="0" applyNumberFormat="1" applyFont="1" applyFill="1"/>
    <xf numFmtId="0" fontId="13" fillId="10" borderId="0" xfId="0" applyFont="1" applyFill="1"/>
    <xf numFmtId="0" fontId="13" fillId="8" borderId="8" xfId="0" applyFont="1" applyFill="1" applyBorder="1"/>
    <xf numFmtId="164" fontId="13" fillId="8" borderId="8" xfId="0" applyNumberFormat="1" applyFont="1" applyFill="1" applyBorder="1"/>
    <xf numFmtId="0" fontId="13" fillId="7" borderId="14" xfId="0" applyFont="1" applyFill="1" applyBorder="1"/>
    <xf numFmtId="0" fontId="13" fillId="7" borderId="12" xfId="0" applyFont="1" applyFill="1" applyBorder="1"/>
    <xf numFmtId="0" fontId="22" fillId="8" borderId="0" xfId="0" applyFont="1" applyFill="1"/>
    <xf numFmtId="164" fontId="22" fillId="8" borderId="0" xfId="0" applyNumberFormat="1" applyFont="1" applyFill="1"/>
    <xf numFmtId="0" fontId="22" fillId="10" borderId="0" xfId="0" applyFont="1" applyFill="1"/>
    <xf numFmtId="1" fontId="22" fillId="9" borderId="0" xfId="0" applyNumberFormat="1" applyFont="1" applyFill="1"/>
    <xf numFmtId="0" fontId="22" fillId="9" borderId="0" xfId="0" applyFont="1" applyFill="1"/>
    <xf numFmtId="0" fontId="33" fillId="8" borderId="0" xfId="0" applyFont="1" applyFill="1"/>
    <xf numFmtId="0" fontId="33" fillId="8" borderId="6" xfId="0" applyFont="1" applyFill="1" applyBorder="1"/>
    <xf numFmtId="0" fontId="13" fillId="0" borderId="0" xfId="0" applyFont="1" applyAlignment="1">
      <alignment horizontal="left" vertical="top" wrapText="1"/>
    </xf>
    <xf numFmtId="0" fontId="21" fillId="0" borderId="0" xfId="0" applyFont="1"/>
    <xf numFmtId="0" fontId="35" fillId="0" borderId="0" xfId="0" applyFont="1" applyAlignment="1">
      <alignment horizontal="left" vertical="top" wrapText="1"/>
    </xf>
    <xf numFmtId="0" fontId="34" fillId="3" borderId="0" xfId="0" quotePrefix="1" applyFont="1" applyFill="1" applyAlignment="1">
      <alignment horizontal="left" vertical="center"/>
    </xf>
    <xf numFmtId="0" fontId="14" fillId="0" borderId="0" xfId="0" applyFont="1"/>
    <xf numFmtId="0" fontId="36" fillId="8" borderId="6" xfId="0" applyFont="1" applyFill="1" applyBorder="1"/>
    <xf numFmtId="0" fontId="33" fillId="8" borderId="7" xfId="0" applyFont="1" applyFill="1" applyBorder="1"/>
    <xf numFmtId="0" fontId="10" fillId="0" borderId="0" xfId="0" applyFont="1"/>
    <xf numFmtId="0" fontId="11" fillId="0" borderId="0" xfId="0" applyFont="1"/>
    <xf numFmtId="0" fontId="12" fillId="11" borderId="3" xfId="0" applyFont="1" applyFill="1" applyBorder="1" applyAlignment="1">
      <alignment horizontal="left"/>
    </xf>
    <xf numFmtId="0" fontId="12" fillId="11" borderId="6" xfId="0" applyFont="1" applyFill="1" applyBorder="1"/>
    <xf numFmtId="0" fontId="12" fillId="11" borderId="9" xfId="0" applyFont="1" applyFill="1" applyBorder="1" applyAlignment="1">
      <alignment horizontal="left"/>
    </xf>
    <xf numFmtId="0" fontId="32" fillId="3" borderId="0" xfId="0" applyFont="1" applyFill="1" applyAlignment="1">
      <alignment horizontal="left" vertical="top"/>
    </xf>
    <xf numFmtId="0" fontId="13" fillId="8" borderId="0" xfId="0" applyFont="1" applyFill="1"/>
    <xf numFmtId="0" fontId="15" fillId="8" borderId="0" xfId="0" applyFont="1" applyFill="1"/>
    <xf numFmtId="0" fontId="13" fillId="8" borderId="0" xfId="0" applyFont="1" applyFill="1" applyAlignment="1">
      <alignment vertical="top"/>
    </xf>
    <xf numFmtId="0" fontId="16" fillId="8" borderId="0" xfId="0" applyFont="1" applyFill="1" applyAlignment="1">
      <alignment vertical="top"/>
    </xf>
    <xf numFmtId="0" fontId="17" fillId="8" borderId="0" xfId="0" applyFont="1" applyFill="1" applyAlignment="1">
      <alignment horizontal="left"/>
    </xf>
    <xf numFmtId="0" fontId="18" fillId="8" borderId="0" xfId="0" applyFont="1" applyFill="1" applyAlignment="1">
      <alignment vertical="top"/>
    </xf>
    <xf numFmtId="0" fontId="32" fillId="8" borderId="0" xfId="0" applyFont="1" applyFill="1" applyAlignment="1">
      <alignment horizontal="left" vertical="top"/>
    </xf>
    <xf numFmtId="0" fontId="14" fillId="8" borderId="0" xfId="0" applyFont="1" applyFill="1" applyAlignment="1">
      <alignment vertical="top"/>
    </xf>
    <xf numFmtId="0" fontId="41" fillId="8" borderId="0" xfId="0" applyFont="1" applyFill="1" applyAlignment="1">
      <alignment vertical="top"/>
    </xf>
    <xf numFmtId="0" fontId="42" fillId="8" borderId="0" xfId="9" applyFill="1" applyAlignment="1">
      <alignment vertical="top"/>
    </xf>
    <xf numFmtId="0" fontId="13" fillId="7" borderId="0" xfId="0" applyFont="1" applyFill="1"/>
    <xf numFmtId="0" fontId="12" fillId="0" borderId="0" xfId="0" applyFont="1"/>
    <xf numFmtId="0" fontId="43" fillId="8" borderId="0" xfId="9" applyFont="1" applyFill="1" applyAlignment="1">
      <alignment vertical="top"/>
    </xf>
    <xf numFmtId="165" fontId="13" fillId="9" borderId="0" xfId="0" applyNumberFormat="1" applyFont="1" applyFill="1"/>
    <xf numFmtId="0" fontId="46" fillId="0" borderId="0" xfId="9" applyFont="1"/>
    <xf numFmtId="0" fontId="47" fillId="0" borderId="0" xfId="9" applyFont="1"/>
    <xf numFmtId="0" fontId="48" fillId="8" borderId="0" xfId="9" applyFont="1" applyFill="1" applyAlignment="1">
      <alignment vertical="top"/>
    </xf>
    <xf numFmtId="0" fontId="9" fillId="11" borderId="0" xfId="0" applyFont="1" applyFill="1"/>
    <xf numFmtId="0" fontId="49" fillId="3" borderId="0" xfId="0" applyFont="1" applyFill="1" applyAlignment="1">
      <alignment horizontal="left" vertical="top"/>
    </xf>
    <xf numFmtId="0" fontId="50" fillId="0" borderId="0" xfId="9" applyFont="1"/>
    <xf numFmtId="49" fontId="44" fillId="8" borderId="15" xfId="9" applyNumberFormat="1" applyFont="1" applyFill="1" applyBorder="1" applyAlignment="1">
      <alignment horizontal="left" vertical="top" wrapText="1" readingOrder="1"/>
    </xf>
    <xf numFmtId="49" fontId="44" fillId="8" borderId="16" xfId="9" applyNumberFormat="1" applyFont="1" applyFill="1" applyBorder="1" applyAlignment="1">
      <alignment horizontal="left" vertical="top" wrapText="1" readingOrder="1"/>
    </xf>
    <xf numFmtId="49" fontId="44" fillId="8" borderId="17" xfId="9" applyNumberFormat="1" applyFont="1" applyFill="1" applyBorder="1" applyAlignment="1">
      <alignment horizontal="left" vertical="top" wrapText="1" readingOrder="1"/>
    </xf>
    <xf numFmtId="49" fontId="44" fillId="8" borderId="18" xfId="9" applyNumberFormat="1" applyFont="1" applyFill="1" applyBorder="1" applyAlignment="1">
      <alignment horizontal="left" vertical="top" wrapText="1" readingOrder="1"/>
    </xf>
    <xf numFmtId="49" fontId="44" fillId="8" borderId="0" xfId="9" applyNumberFormat="1" applyFont="1" applyFill="1" applyBorder="1" applyAlignment="1">
      <alignment horizontal="left" vertical="top" wrapText="1" readingOrder="1"/>
    </xf>
    <xf numFmtId="49" fontId="44" fillId="8" borderId="19" xfId="9" applyNumberFormat="1" applyFont="1" applyFill="1" applyBorder="1" applyAlignment="1">
      <alignment horizontal="left" vertical="top" wrapText="1" readingOrder="1"/>
    </xf>
    <xf numFmtId="49" fontId="44" fillId="8" borderId="20" xfId="9" applyNumberFormat="1" applyFont="1" applyFill="1" applyBorder="1" applyAlignment="1">
      <alignment horizontal="left" vertical="top" wrapText="1" readingOrder="1"/>
    </xf>
    <xf numFmtId="49" fontId="44" fillId="8" borderId="21" xfId="9" applyNumberFormat="1" applyFont="1" applyFill="1" applyBorder="1" applyAlignment="1">
      <alignment horizontal="left" vertical="top" wrapText="1" readingOrder="1"/>
    </xf>
    <xf numFmtId="49" fontId="44" fillId="8" borderId="22" xfId="9" applyNumberFormat="1" applyFont="1" applyFill="1" applyBorder="1" applyAlignment="1">
      <alignment horizontal="left" vertical="top" wrapText="1" readingOrder="1"/>
    </xf>
    <xf numFmtId="49" fontId="45" fillId="0" borderId="0" xfId="0" applyNumberFormat="1" applyFont="1" applyAlignment="1">
      <alignment horizontal="left" vertical="top" wrapText="1" readingOrder="1"/>
    </xf>
    <xf numFmtId="49" fontId="0" fillId="0" borderId="0" xfId="0" applyNumberFormat="1" applyAlignment="1">
      <alignment horizontal="left" vertical="top" wrapText="1" readingOrder="1"/>
    </xf>
    <xf numFmtId="0" fontId="40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3" fillId="7" borderId="0" xfId="0" applyFont="1" applyFill="1" applyAlignment="1">
      <alignment vertical="center"/>
    </xf>
    <xf numFmtId="0" fontId="13" fillId="6" borderId="0" xfId="0" applyFont="1" applyFill="1" applyAlignment="1">
      <alignment vertical="center"/>
    </xf>
    <xf numFmtId="164" fontId="13" fillId="9" borderId="0" xfId="0" applyNumberFormat="1" applyFont="1" applyFill="1" applyAlignment="1">
      <alignment vertical="center"/>
    </xf>
    <xf numFmtId="0" fontId="13" fillId="10" borderId="0" xfId="0" applyFont="1" applyFill="1" applyAlignment="1">
      <alignment vertical="center"/>
    </xf>
    <xf numFmtId="0" fontId="35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3" fillId="0" borderId="0" xfId="0" applyFont="1"/>
    <xf numFmtId="0" fontId="0" fillId="0" borderId="0" xfId="0"/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0">
    <cellStyle name="Anteckning 2" xfId="3" xr:uid="{9D49FC35-B39B-4237-8436-F9C2E02F182A}"/>
    <cellStyle name="Hyperlänk" xfId="9" builtinId="8"/>
    <cellStyle name="Normal" xfId="0" builtinId="0"/>
    <cellStyle name="Normal 2" xfId="1" xr:uid="{F71C365F-5299-4327-998E-9AA6EC103E5E}"/>
    <cellStyle name="Normal 2 2" xfId="4" xr:uid="{E34D6F45-5C10-48F7-8A5A-5C97A578A5E9}"/>
    <cellStyle name="Normal 2 3" xfId="6" xr:uid="{F71C365F-5299-4327-998E-9AA6EC103E5E}"/>
    <cellStyle name="Normal 3" xfId="2" xr:uid="{00000000-0005-0000-0000-000030000000}"/>
    <cellStyle name="Normal 3 2" xfId="8" xr:uid="{8AAD6198-674C-4727-8D46-00F30127B160}"/>
    <cellStyle name="Normal 4" xfId="7" xr:uid="{3DC4F82F-0F87-4771-8308-998D5B1AC315}"/>
    <cellStyle name="Procent 2" xfId="5" xr:uid="{1F704DC3-1619-4D4E-8587-727E131F88CF}"/>
  </cellStyles>
  <dxfs count="0"/>
  <tableStyles count="0" defaultTableStyle="TableStyleMedium2" defaultPivotStyle="PivotStyleLight16"/>
  <colors>
    <mruColors>
      <color rgb="FFFFF7CC"/>
      <color rgb="FFFFD1BA"/>
      <color rgb="FFD4E5EC"/>
      <color rgb="FF1991AF"/>
      <color rgb="FFFDE6CB"/>
      <color rgb="FFC9D589"/>
      <color rgb="FF94BED0"/>
      <color rgb="FFE4EFF3"/>
      <color rgb="FFCADFE8"/>
      <color rgb="FF98B8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1.wdp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1.wdp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microsoft.com/office/2007/relationships/hdphoto" Target="../media/hdphoto1.wdp"/><Relationship Id="rId7" Type="http://schemas.openxmlformats.org/officeDocument/2006/relationships/image" Target="../media/image5.png"/><Relationship Id="rId2" Type="http://schemas.openxmlformats.org/officeDocument/2006/relationships/image" Target="../media/image7.pn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microsoft.com/office/2007/relationships/hdphoto" Target="../media/hdphoto1.wdp"/><Relationship Id="rId7" Type="http://schemas.openxmlformats.org/officeDocument/2006/relationships/image" Target="../media/image5.png"/><Relationship Id="rId2" Type="http://schemas.openxmlformats.org/officeDocument/2006/relationships/image" Target="../media/image7.pn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microsoft.com/office/2007/relationships/hdphoto" Target="../media/hdphoto1.wdp"/><Relationship Id="rId7" Type="http://schemas.openxmlformats.org/officeDocument/2006/relationships/image" Target="../media/image5.png"/><Relationship Id="rId2" Type="http://schemas.openxmlformats.org/officeDocument/2006/relationships/image" Target="../media/image7.pn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microsoft.com/office/2007/relationships/hdphoto" Target="../media/hdphoto1.wdp"/><Relationship Id="rId7" Type="http://schemas.openxmlformats.org/officeDocument/2006/relationships/image" Target="../media/image5.png"/><Relationship Id="rId2" Type="http://schemas.openxmlformats.org/officeDocument/2006/relationships/image" Target="../media/image7.pn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262287</xdr:rowOff>
    </xdr:from>
    <xdr:to>
      <xdr:col>1</xdr:col>
      <xdr:colOff>1778002</xdr:colOff>
      <xdr:row>5</xdr:row>
      <xdr:rowOff>410745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F4C9746-DCE0-4806-A046-667009BAD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62287"/>
          <a:ext cx="2298702" cy="1951858"/>
        </a:xfrm>
        <a:prstGeom prst="rect">
          <a:avLst/>
        </a:prstGeom>
      </xdr:spPr>
    </xdr:pic>
    <xdr:clientData/>
  </xdr:twoCellAnchor>
  <xdr:twoCellAnchor>
    <xdr:from>
      <xdr:col>0</xdr:col>
      <xdr:colOff>529166</xdr:colOff>
      <xdr:row>30</xdr:row>
      <xdr:rowOff>0</xdr:rowOff>
    </xdr:from>
    <xdr:to>
      <xdr:col>10</xdr:col>
      <xdr:colOff>666748</xdr:colOff>
      <xdr:row>35</xdr:row>
      <xdr:rowOff>222250</xdr:rowOff>
    </xdr:to>
    <xdr:grpSp>
      <xdr:nvGrpSpPr>
        <xdr:cNvPr id="3" name="Grupp 2">
          <a:extLst>
            <a:ext uri="{FF2B5EF4-FFF2-40B4-BE49-F238E27FC236}">
              <a16:creationId xmlns:a16="http://schemas.microsoft.com/office/drawing/2014/main" id="{C8F74BD7-7536-4FFD-B9B5-E1CB408E5D5B}"/>
            </a:ext>
          </a:extLst>
        </xdr:cNvPr>
        <xdr:cNvGrpSpPr/>
      </xdr:nvGrpSpPr>
      <xdr:grpSpPr>
        <a:xfrm>
          <a:off x="529166" y="10795000"/>
          <a:ext cx="17739782" cy="1555750"/>
          <a:chOff x="126996" y="2578058"/>
          <a:chExt cx="17144547" cy="1169234"/>
        </a:xfrm>
      </xdr:grpSpPr>
      <xdr:pic>
        <xdr:nvPicPr>
          <xdr:cNvPr id="4" name="Bildobjekt 3">
            <a:extLst>
              <a:ext uri="{FF2B5EF4-FFF2-40B4-BE49-F238E27FC236}">
                <a16:creationId xmlns:a16="http://schemas.microsoft.com/office/drawing/2014/main" id="{80F63E13-9F3A-553C-20D0-87AC70A93F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094383" y="2826608"/>
            <a:ext cx="3252671" cy="638490"/>
          </a:xfrm>
          <a:prstGeom prst="rect">
            <a:avLst/>
          </a:prstGeom>
        </xdr:spPr>
      </xdr:pic>
      <xdr:pic>
        <xdr:nvPicPr>
          <xdr:cNvPr id="5" name="Bildobjekt 4" descr="En bild som visar ritning&#10;&#10;Automatiskt genererad beskrivning">
            <a:extLst>
              <a:ext uri="{FF2B5EF4-FFF2-40B4-BE49-F238E27FC236}">
                <a16:creationId xmlns:a16="http://schemas.microsoft.com/office/drawing/2014/main" id="{C36ADB81-BFBE-A131-0E14-EB852391594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7688238" y="2654352"/>
            <a:ext cx="3422529" cy="836670"/>
          </a:xfrm>
          <a:prstGeom prst="rect">
            <a:avLst/>
          </a:prstGeom>
        </xdr:spPr>
      </xdr:pic>
      <xdr:pic>
        <xdr:nvPicPr>
          <xdr:cNvPr id="6" name="Picture 2">
            <a:extLst>
              <a:ext uri="{FF2B5EF4-FFF2-40B4-BE49-F238E27FC236}">
                <a16:creationId xmlns:a16="http://schemas.microsoft.com/office/drawing/2014/main" id="{03DCD878-07E0-109B-3C92-FF3B5B06D5E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185507" y="2787974"/>
            <a:ext cx="2086036" cy="7342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Bildobjekt 6" descr="En bild som visar text, skärmbild, Teckensnitt, Electric blue&#10;&#10;Automatiskt genererad beskrivning">
            <a:extLst>
              <a:ext uri="{FF2B5EF4-FFF2-40B4-BE49-F238E27FC236}">
                <a16:creationId xmlns:a16="http://schemas.microsoft.com/office/drawing/2014/main" id="{9017A332-3423-5F70-443E-906A8ABDF37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/>
          <a:srcRect r="3712"/>
          <a:stretch/>
        </xdr:blipFill>
        <xdr:spPr>
          <a:xfrm>
            <a:off x="126996" y="2578058"/>
            <a:ext cx="3739731" cy="1169234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254000</xdr:colOff>
      <xdr:row>30</xdr:row>
      <xdr:rowOff>243912</xdr:rowOff>
    </xdr:from>
    <xdr:to>
      <xdr:col>8</xdr:col>
      <xdr:colOff>3247572</xdr:colOff>
      <xdr:row>33</xdr:row>
      <xdr:rowOff>172997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60456BC9-6D20-4747-8EBA-E7E51A5FD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264571" y="11011698"/>
          <a:ext cx="3610430" cy="718299"/>
        </a:xfrm>
        <a:prstGeom prst="rect">
          <a:avLst/>
        </a:prstGeom>
      </xdr:spPr>
    </xdr:pic>
    <xdr:clientData/>
  </xdr:twoCellAnchor>
  <xdr:twoCellAnchor>
    <xdr:from>
      <xdr:col>1</xdr:col>
      <xdr:colOff>1799167</xdr:colOff>
      <xdr:row>1</xdr:row>
      <xdr:rowOff>158750</xdr:rowOff>
    </xdr:from>
    <xdr:to>
      <xdr:col>2</xdr:col>
      <xdr:colOff>1688412</xdr:colOff>
      <xdr:row>5</xdr:row>
      <xdr:rowOff>306916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9AE567E1-116B-4C55-9D30-566DD23B8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AFFFF"/>
            </a:clrFrom>
            <a:clrTo>
              <a:srgbClr val="FA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colorTemperature colorTemp="59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5117" y="463550"/>
          <a:ext cx="3438895" cy="1646766"/>
        </a:xfrm>
        <a:prstGeom prst="rect">
          <a:avLst/>
        </a:prstGeom>
      </xdr:spPr>
    </xdr:pic>
    <xdr:clientData/>
  </xdr:twoCellAnchor>
  <xdr:twoCellAnchor editAs="oneCell">
    <xdr:from>
      <xdr:col>0</xdr:col>
      <xdr:colOff>507999</xdr:colOff>
      <xdr:row>23</xdr:row>
      <xdr:rowOff>328084</xdr:rowOff>
    </xdr:from>
    <xdr:to>
      <xdr:col>4</xdr:col>
      <xdr:colOff>1097061</xdr:colOff>
      <xdr:row>28</xdr:row>
      <xdr:rowOff>171506</xdr:rowOff>
    </xdr:to>
    <xdr:pic>
      <xdr:nvPicPr>
        <xdr:cNvPr id="13" name="Bildobjekt 12">
          <a:extLst>
            <a:ext uri="{FF2B5EF4-FFF2-40B4-BE49-F238E27FC236}">
              <a16:creationId xmlns:a16="http://schemas.microsoft.com/office/drawing/2014/main" id="{C06AECDB-4FE3-6661-B3AB-296D4F6FE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07999" y="8688917"/>
          <a:ext cx="8346645" cy="16425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262287</xdr:rowOff>
    </xdr:from>
    <xdr:to>
      <xdr:col>1</xdr:col>
      <xdr:colOff>1778002</xdr:colOff>
      <xdr:row>5</xdr:row>
      <xdr:rowOff>410745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A131CC7-0FCD-B14E-ACB5-D36976C23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62287"/>
          <a:ext cx="2296585" cy="1958208"/>
        </a:xfrm>
        <a:prstGeom prst="rect">
          <a:avLst/>
        </a:prstGeom>
      </xdr:spPr>
    </xdr:pic>
    <xdr:clientData/>
  </xdr:twoCellAnchor>
  <xdr:twoCellAnchor>
    <xdr:from>
      <xdr:col>0</xdr:col>
      <xdr:colOff>529166</xdr:colOff>
      <xdr:row>77</xdr:row>
      <xdr:rowOff>926470</xdr:rowOff>
    </xdr:from>
    <xdr:to>
      <xdr:col>10</xdr:col>
      <xdr:colOff>666748</xdr:colOff>
      <xdr:row>83</xdr:row>
      <xdr:rowOff>222250</xdr:rowOff>
    </xdr:to>
    <xdr:grpSp>
      <xdr:nvGrpSpPr>
        <xdr:cNvPr id="3" name="Grupp 2">
          <a:extLst>
            <a:ext uri="{FF2B5EF4-FFF2-40B4-BE49-F238E27FC236}">
              <a16:creationId xmlns:a16="http://schemas.microsoft.com/office/drawing/2014/main" id="{4DF68A42-8CD8-470A-AA52-C261982D6528}"/>
            </a:ext>
          </a:extLst>
        </xdr:cNvPr>
        <xdr:cNvGrpSpPr/>
      </xdr:nvGrpSpPr>
      <xdr:grpSpPr>
        <a:xfrm>
          <a:off x="529166" y="23039710"/>
          <a:ext cx="18593222" cy="1612260"/>
          <a:chOff x="126996" y="2578058"/>
          <a:chExt cx="17144547" cy="1169234"/>
        </a:xfrm>
      </xdr:grpSpPr>
      <xdr:pic>
        <xdr:nvPicPr>
          <xdr:cNvPr id="5" name="Bildobjekt 4">
            <a:extLst>
              <a:ext uri="{FF2B5EF4-FFF2-40B4-BE49-F238E27FC236}">
                <a16:creationId xmlns:a16="http://schemas.microsoft.com/office/drawing/2014/main" id="{A9564623-B99F-0C61-AA03-8CC5CB995A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094383" y="2826608"/>
            <a:ext cx="3252671" cy="638490"/>
          </a:xfrm>
          <a:prstGeom prst="rect">
            <a:avLst/>
          </a:prstGeom>
        </xdr:spPr>
      </xdr:pic>
      <xdr:pic>
        <xdr:nvPicPr>
          <xdr:cNvPr id="6" name="Bildobjekt 5" descr="En bild som visar ritning&#10;&#10;Automatiskt genererad beskrivning">
            <a:extLst>
              <a:ext uri="{FF2B5EF4-FFF2-40B4-BE49-F238E27FC236}">
                <a16:creationId xmlns:a16="http://schemas.microsoft.com/office/drawing/2014/main" id="{A76CAC2F-5DF3-7E16-F251-56DB27A390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7688238" y="2654352"/>
            <a:ext cx="3290462" cy="804385"/>
          </a:xfrm>
          <a:prstGeom prst="rect">
            <a:avLst/>
          </a:prstGeom>
        </xdr:spPr>
      </xdr:pic>
      <xdr:pic>
        <xdr:nvPicPr>
          <xdr:cNvPr id="7" name="Picture 2">
            <a:extLst>
              <a:ext uri="{FF2B5EF4-FFF2-40B4-BE49-F238E27FC236}">
                <a16:creationId xmlns:a16="http://schemas.microsoft.com/office/drawing/2014/main" id="{F6709B11-145C-5081-6AB6-7E90529BF9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185507" y="2787974"/>
            <a:ext cx="2086036" cy="7342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Bildobjekt 7" descr="En bild som visar text, skärmbild, Teckensnitt, Electric blue&#10;&#10;Automatiskt genererad beskrivning">
            <a:extLst>
              <a:ext uri="{FF2B5EF4-FFF2-40B4-BE49-F238E27FC236}">
                <a16:creationId xmlns:a16="http://schemas.microsoft.com/office/drawing/2014/main" id="{7FD4267E-7098-B88D-E8BA-B1BFA334C2B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/>
          <a:srcRect r="3712"/>
          <a:stretch/>
        </xdr:blipFill>
        <xdr:spPr>
          <a:xfrm>
            <a:off x="126996" y="2578058"/>
            <a:ext cx="3739731" cy="1169234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253999</xdr:colOff>
      <xdr:row>78</xdr:row>
      <xdr:rowOff>243912</xdr:rowOff>
    </xdr:from>
    <xdr:to>
      <xdr:col>8</xdr:col>
      <xdr:colOff>3001783</xdr:colOff>
      <xdr:row>81</xdr:row>
      <xdr:rowOff>232834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380E46B2-65DB-8A5C-7E8B-6A06D2925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234332" y="23114495"/>
          <a:ext cx="3866443" cy="782672"/>
        </a:xfrm>
        <a:prstGeom prst="rect">
          <a:avLst/>
        </a:prstGeom>
      </xdr:spPr>
    </xdr:pic>
    <xdr:clientData/>
  </xdr:twoCellAnchor>
  <xdr:twoCellAnchor>
    <xdr:from>
      <xdr:col>1</xdr:col>
      <xdr:colOff>1799167</xdr:colOff>
      <xdr:row>1</xdr:row>
      <xdr:rowOff>158750</xdr:rowOff>
    </xdr:from>
    <xdr:to>
      <xdr:col>2</xdr:col>
      <xdr:colOff>1688412</xdr:colOff>
      <xdr:row>5</xdr:row>
      <xdr:rowOff>306916</xdr:rowOff>
    </xdr:to>
    <xdr:pic>
      <xdr:nvPicPr>
        <xdr:cNvPr id="14" name="Bildobjekt 13">
          <a:extLst>
            <a:ext uri="{FF2B5EF4-FFF2-40B4-BE49-F238E27FC236}">
              <a16:creationId xmlns:a16="http://schemas.microsoft.com/office/drawing/2014/main" id="{305CB55E-A626-420B-8B01-99C78F8AE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AFFFF"/>
            </a:clrFrom>
            <a:clrTo>
              <a:srgbClr val="FA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colorTemperature colorTemp="59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0" y="465667"/>
          <a:ext cx="3434662" cy="16509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262287</xdr:rowOff>
    </xdr:from>
    <xdr:to>
      <xdr:col>1</xdr:col>
      <xdr:colOff>1778002</xdr:colOff>
      <xdr:row>5</xdr:row>
      <xdr:rowOff>410745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390172DF-857A-4F00-B490-2562C0C6A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62287"/>
          <a:ext cx="2298702" cy="1951858"/>
        </a:xfrm>
        <a:prstGeom prst="rect">
          <a:avLst/>
        </a:prstGeom>
      </xdr:spPr>
    </xdr:pic>
    <xdr:clientData/>
  </xdr:twoCellAnchor>
  <xdr:twoCellAnchor>
    <xdr:from>
      <xdr:col>1</xdr:col>
      <xdr:colOff>1799167</xdr:colOff>
      <xdr:row>1</xdr:row>
      <xdr:rowOff>158750</xdr:rowOff>
    </xdr:from>
    <xdr:to>
      <xdr:col>2</xdr:col>
      <xdr:colOff>1688412</xdr:colOff>
      <xdr:row>5</xdr:row>
      <xdr:rowOff>306916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F44961A4-FB5E-4F40-9C3B-550ADF54C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AFFFF"/>
            </a:clrFrom>
            <a:clrTo>
              <a:srgbClr val="FA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59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5117" y="463550"/>
          <a:ext cx="3438895" cy="1646766"/>
        </a:xfrm>
        <a:prstGeom prst="rect">
          <a:avLst/>
        </a:prstGeom>
      </xdr:spPr>
    </xdr:pic>
    <xdr:clientData/>
  </xdr:twoCellAnchor>
  <xdr:twoCellAnchor>
    <xdr:from>
      <xdr:col>0</xdr:col>
      <xdr:colOff>379513</xdr:colOff>
      <xdr:row>77</xdr:row>
      <xdr:rowOff>923992</xdr:rowOff>
    </xdr:from>
    <xdr:to>
      <xdr:col>10</xdr:col>
      <xdr:colOff>517095</xdr:colOff>
      <xdr:row>83</xdr:row>
      <xdr:rowOff>219772</xdr:rowOff>
    </xdr:to>
    <xdr:grpSp>
      <xdr:nvGrpSpPr>
        <xdr:cNvPr id="8" name="Grupp 7">
          <a:extLst>
            <a:ext uri="{FF2B5EF4-FFF2-40B4-BE49-F238E27FC236}">
              <a16:creationId xmlns:a16="http://schemas.microsoft.com/office/drawing/2014/main" id="{3ACA88FE-AD58-4A9C-B653-D38D34DC7BA2}"/>
            </a:ext>
          </a:extLst>
        </xdr:cNvPr>
        <xdr:cNvGrpSpPr/>
      </xdr:nvGrpSpPr>
      <xdr:grpSpPr>
        <a:xfrm>
          <a:off x="379513" y="22507642"/>
          <a:ext cx="17796932" cy="1562730"/>
          <a:chOff x="126996" y="2578058"/>
          <a:chExt cx="17144547" cy="1169234"/>
        </a:xfrm>
      </xdr:grpSpPr>
      <xdr:pic>
        <xdr:nvPicPr>
          <xdr:cNvPr id="9" name="Bildobjekt 8">
            <a:extLst>
              <a:ext uri="{FF2B5EF4-FFF2-40B4-BE49-F238E27FC236}">
                <a16:creationId xmlns:a16="http://schemas.microsoft.com/office/drawing/2014/main" id="{66DE2F7B-F777-CFF5-AFA4-CED8F6C3DA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094383" y="2826608"/>
            <a:ext cx="3252671" cy="638490"/>
          </a:xfrm>
          <a:prstGeom prst="rect">
            <a:avLst/>
          </a:prstGeom>
        </xdr:spPr>
      </xdr:pic>
      <xdr:pic>
        <xdr:nvPicPr>
          <xdr:cNvPr id="10" name="Bildobjekt 9" descr="En bild som visar ritning&#10;&#10;Automatiskt genererad beskrivning">
            <a:extLst>
              <a:ext uri="{FF2B5EF4-FFF2-40B4-BE49-F238E27FC236}">
                <a16:creationId xmlns:a16="http://schemas.microsoft.com/office/drawing/2014/main" id="{BFABB9B3-F5EE-C479-FCEE-7CB6E5F61D0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7688238" y="2654352"/>
            <a:ext cx="3290462" cy="804385"/>
          </a:xfrm>
          <a:prstGeom prst="rect">
            <a:avLst/>
          </a:prstGeom>
        </xdr:spPr>
      </xdr:pic>
      <xdr:pic>
        <xdr:nvPicPr>
          <xdr:cNvPr id="11" name="Picture 2">
            <a:extLst>
              <a:ext uri="{FF2B5EF4-FFF2-40B4-BE49-F238E27FC236}">
                <a16:creationId xmlns:a16="http://schemas.microsoft.com/office/drawing/2014/main" id="{3EB7891C-88CC-2535-CE14-1A2DDDAB8AC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185507" y="2787974"/>
            <a:ext cx="2086036" cy="7342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Bildobjekt 11" descr="En bild som visar text, skärmbild, Teckensnitt, Electric blue&#10;&#10;Automatiskt genererad beskrivning">
            <a:extLst>
              <a:ext uri="{FF2B5EF4-FFF2-40B4-BE49-F238E27FC236}">
                <a16:creationId xmlns:a16="http://schemas.microsoft.com/office/drawing/2014/main" id="{4E8F9054-ACD9-A36F-A3A1-188824160D3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/>
          <a:srcRect r="3712"/>
          <a:stretch/>
        </xdr:blipFill>
        <xdr:spPr>
          <a:xfrm>
            <a:off x="126996" y="2578058"/>
            <a:ext cx="3739731" cy="1169234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74084</xdr:colOff>
      <xdr:row>78</xdr:row>
      <xdr:rowOff>232834</xdr:rowOff>
    </xdr:from>
    <xdr:to>
      <xdr:col>8</xdr:col>
      <xdr:colOff>3326693</xdr:colOff>
      <xdr:row>81</xdr:row>
      <xdr:rowOff>221756</xdr:rowOff>
    </xdr:to>
    <xdr:pic>
      <xdr:nvPicPr>
        <xdr:cNvPr id="13" name="Bildobjekt 12">
          <a:extLst>
            <a:ext uri="{FF2B5EF4-FFF2-40B4-BE49-F238E27FC236}">
              <a16:creationId xmlns:a16="http://schemas.microsoft.com/office/drawing/2014/main" id="{A3A78423-1987-43ED-B3F1-D94731EE3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054417" y="23071667"/>
          <a:ext cx="3866443" cy="7826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262287</xdr:rowOff>
    </xdr:from>
    <xdr:to>
      <xdr:col>1</xdr:col>
      <xdr:colOff>1778002</xdr:colOff>
      <xdr:row>5</xdr:row>
      <xdr:rowOff>410745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B4AC32C-6073-427C-97DA-E626F698C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62287"/>
          <a:ext cx="2298702" cy="1951858"/>
        </a:xfrm>
        <a:prstGeom prst="rect">
          <a:avLst/>
        </a:prstGeom>
      </xdr:spPr>
    </xdr:pic>
    <xdr:clientData/>
  </xdr:twoCellAnchor>
  <xdr:twoCellAnchor>
    <xdr:from>
      <xdr:col>1</xdr:col>
      <xdr:colOff>1799167</xdr:colOff>
      <xdr:row>1</xdr:row>
      <xdr:rowOff>158750</xdr:rowOff>
    </xdr:from>
    <xdr:to>
      <xdr:col>2</xdr:col>
      <xdr:colOff>1688412</xdr:colOff>
      <xdr:row>5</xdr:row>
      <xdr:rowOff>306916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28D29B73-88F8-4C65-B834-563BE08DC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AFFFF"/>
            </a:clrFrom>
            <a:clrTo>
              <a:srgbClr val="FA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59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5117" y="463550"/>
          <a:ext cx="3438895" cy="1646766"/>
        </a:xfrm>
        <a:prstGeom prst="rect">
          <a:avLst/>
        </a:prstGeom>
      </xdr:spPr>
    </xdr:pic>
    <xdr:clientData/>
  </xdr:twoCellAnchor>
  <xdr:twoCellAnchor>
    <xdr:from>
      <xdr:col>0</xdr:col>
      <xdr:colOff>508000</xdr:colOff>
      <xdr:row>71</xdr:row>
      <xdr:rowOff>306917</xdr:rowOff>
    </xdr:from>
    <xdr:to>
      <xdr:col>10</xdr:col>
      <xdr:colOff>656165</xdr:colOff>
      <xdr:row>75</xdr:row>
      <xdr:rowOff>57780</xdr:rowOff>
    </xdr:to>
    <xdr:grpSp>
      <xdr:nvGrpSpPr>
        <xdr:cNvPr id="4" name="Grupp 3">
          <a:extLst>
            <a:ext uri="{FF2B5EF4-FFF2-40B4-BE49-F238E27FC236}">
              <a16:creationId xmlns:a16="http://schemas.microsoft.com/office/drawing/2014/main" id="{A0B8E39E-CD4F-4888-8BD8-FBE335D70923}"/>
            </a:ext>
          </a:extLst>
        </xdr:cNvPr>
        <xdr:cNvGrpSpPr/>
      </xdr:nvGrpSpPr>
      <xdr:grpSpPr>
        <a:xfrm>
          <a:off x="508000" y="20176067"/>
          <a:ext cx="19274365" cy="1560613"/>
          <a:chOff x="126996" y="2578058"/>
          <a:chExt cx="17144547" cy="1169234"/>
        </a:xfrm>
      </xdr:grpSpPr>
      <xdr:pic>
        <xdr:nvPicPr>
          <xdr:cNvPr id="7" name="Bildobjekt 6">
            <a:extLst>
              <a:ext uri="{FF2B5EF4-FFF2-40B4-BE49-F238E27FC236}">
                <a16:creationId xmlns:a16="http://schemas.microsoft.com/office/drawing/2014/main" id="{3D943F68-506C-B6E0-9350-596EC624CD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094383" y="2826608"/>
            <a:ext cx="3252671" cy="638490"/>
          </a:xfrm>
          <a:prstGeom prst="rect">
            <a:avLst/>
          </a:prstGeom>
        </xdr:spPr>
      </xdr:pic>
      <xdr:pic>
        <xdr:nvPicPr>
          <xdr:cNvPr id="8" name="Bildobjekt 7" descr="En bild som visar ritning&#10;&#10;Automatiskt genererad beskrivning">
            <a:extLst>
              <a:ext uri="{FF2B5EF4-FFF2-40B4-BE49-F238E27FC236}">
                <a16:creationId xmlns:a16="http://schemas.microsoft.com/office/drawing/2014/main" id="{6DF07225-A71B-C23A-C23A-73AA6A5535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7688238" y="2654352"/>
            <a:ext cx="3290462" cy="804385"/>
          </a:xfrm>
          <a:prstGeom prst="rect">
            <a:avLst/>
          </a:prstGeom>
        </xdr:spPr>
      </xdr:pic>
      <xdr:pic>
        <xdr:nvPicPr>
          <xdr:cNvPr id="9" name="Picture 2">
            <a:extLst>
              <a:ext uri="{FF2B5EF4-FFF2-40B4-BE49-F238E27FC236}">
                <a16:creationId xmlns:a16="http://schemas.microsoft.com/office/drawing/2014/main" id="{103BBFB9-F12D-9962-0C8C-D3ED4A95730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185507" y="2787974"/>
            <a:ext cx="2086036" cy="7342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Bildobjekt 9" descr="En bild som visar text, skärmbild, Teckensnitt, Electric blue&#10;&#10;Automatiskt genererad beskrivning">
            <a:extLst>
              <a:ext uri="{FF2B5EF4-FFF2-40B4-BE49-F238E27FC236}">
                <a16:creationId xmlns:a16="http://schemas.microsoft.com/office/drawing/2014/main" id="{1B21BC71-DDE6-7BE6-B0DB-8F8B18FC7A5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/>
          <a:srcRect r="3712"/>
          <a:stretch/>
        </xdr:blipFill>
        <xdr:spPr>
          <a:xfrm>
            <a:off x="126996" y="2578058"/>
            <a:ext cx="3739731" cy="1169234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264583</xdr:colOff>
      <xdr:row>71</xdr:row>
      <xdr:rowOff>571500</xdr:rowOff>
    </xdr:from>
    <xdr:to>
      <xdr:col>9</xdr:col>
      <xdr:colOff>2468</xdr:colOff>
      <xdr:row>73</xdr:row>
      <xdr:rowOff>73588</xdr:rowOff>
    </xdr:to>
    <xdr:pic>
      <xdr:nvPicPr>
        <xdr:cNvPr id="11" name="Bildobjekt 10">
          <a:extLst>
            <a:ext uri="{FF2B5EF4-FFF2-40B4-BE49-F238E27FC236}">
              <a16:creationId xmlns:a16="http://schemas.microsoft.com/office/drawing/2014/main" id="{B4013B08-7649-4594-821A-A6F8D74C6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234333" y="20838583"/>
          <a:ext cx="3866443" cy="7826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262287</xdr:rowOff>
    </xdr:from>
    <xdr:to>
      <xdr:col>1</xdr:col>
      <xdr:colOff>1778002</xdr:colOff>
      <xdr:row>5</xdr:row>
      <xdr:rowOff>410745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6D62F50B-1BF4-4A4D-94CF-45A042F9F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62287"/>
          <a:ext cx="2298702" cy="1951858"/>
        </a:xfrm>
        <a:prstGeom prst="rect">
          <a:avLst/>
        </a:prstGeom>
      </xdr:spPr>
    </xdr:pic>
    <xdr:clientData/>
  </xdr:twoCellAnchor>
  <xdr:twoCellAnchor>
    <xdr:from>
      <xdr:col>1</xdr:col>
      <xdr:colOff>1799167</xdr:colOff>
      <xdr:row>1</xdr:row>
      <xdr:rowOff>158750</xdr:rowOff>
    </xdr:from>
    <xdr:to>
      <xdr:col>2</xdr:col>
      <xdr:colOff>1688412</xdr:colOff>
      <xdr:row>5</xdr:row>
      <xdr:rowOff>306916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D9728E1C-1BD6-4E41-B054-8364B5523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AFFFF"/>
            </a:clrFrom>
            <a:clrTo>
              <a:srgbClr val="FA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59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5117" y="463550"/>
          <a:ext cx="3438895" cy="1646766"/>
        </a:xfrm>
        <a:prstGeom prst="rect">
          <a:avLst/>
        </a:prstGeom>
      </xdr:spPr>
    </xdr:pic>
    <xdr:clientData/>
  </xdr:twoCellAnchor>
  <xdr:twoCellAnchor>
    <xdr:from>
      <xdr:col>0</xdr:col>
      <xdr:colOff>465667</xdr:colOff>
      <xdr:row>71</xdr:row>
      <xdr:rowOff>391583</xdr:rowOff>
    </xdr:from>
    <xdr:to>
      <xdr:col>10</xdr:col>
      <xdr:colOff>613832</xdr:colOff>
      <xdr:row>75</xdr:row>
      <xdr:rowOff>142446</xdr:rowOff>
    </xdr:to>
    <xdr:grpSp>
      <xdr:nvGrpSpPr>
        <xdr:cNvPr id="6" name="Grupp 5">
          <a:extLst>
            <a:ext uri="{FF2B5EF4-FFF2-40B4-BE49-F238E27FC236}">
              <a16:creationId xmlns:a16="http://schemas.microsoft.com/office/drawing/2014/main" id="{839EBB68-12C9-4E9E-80BD-99D7974B57BC}"/>
            </a:ext>
          </a:extLst>
        </xdr:cNvPr>
        <xdr:cNvGrpSpPr/>
      </xdr:nvGrpSpPr>
      <xdr:grpSpPr>
        <a:xfrm>
          <a:off x="465667" y="20782703"/>
          <a:ext cx="17796085" cy="1594903"/>
          <a:chOff x="126996" y="2578058"/>
          <a:chExt cx="17144547" cy="1169234"/>
        </a:xfrm>
      </xdr:grpSpPr>
      <xdr:pic>
        <xdr:nvPicPr>
          <xdr:cNvPr id="7" name="Bildobjekt 6">
            <a:extLst>
              <a:ext uri="{FF2B5EF4-FFF2-40B4-BE49-F238E27FC236}">
                <a16:creationId xmlns:a16="http://schemas.microsoft.com/office/drawing/2014/main" id="{3386AC27-4FC6-3444-AF6E-29ACAE625A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094383" y="2826608"/>
            <a:ext cx="3252671" cy="638490"/>
          </a:xfrm>
          <a:prstGeom prst="rect">
            <a:avLst/>
          </a:prstGeom>
        </xdr:spPr>
      </xdr:pic>
      <xdr:pic>
        <xdr:nvPicPr>
          <xdr:cNvPr id="8" name="Bildobjekt 7" descr="En bild som visar ritning&#10;&#10;Automatiskt genererad beskrivning">
            <a:extLst>
              <a:ext uri="{FF2B5EF4-FFF2-40B4-BE49-F238E27FC236}">
                <a16:creationId xmlns:a16="http://schemas.microsoft.com/office/drawing/2014/main" id="{C25F72E4-48B8-BDD7-567A-32DB0557B1C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7688238" y="2654352"/>
            <a:ext cx="3290462" cy="804385"/>
          </a:xfrm>
          <a:prstGeom prst="rect">
            <a:avLst/>
          </a:prstGeom>
        </xdr:spPr>
      </xdr:pic>
      <xdr:pic>
        <xdr:nvPicPr>
          <xdr:cNvPr id="9" name="Picture 2">
            <a:extLst>
              <a:ext uri="{FF2B5EF4-FFF2-40B4-BE49-F238E27FC236}">
                <a16:creationId xmlns:a16="http://schemas.microsoft.com/office/drawing/2014/main" id="{84A5E260-F16A-1D1D-CD03-E7D3945B5B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185507" y="2787974"/>
            <a:ext cx="2086036" cy="7342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Bildobjekt 9" descr="En bild som visar text, skärmbild, Teckensnitt, Electric blue&#10;&#10;Automatiskt genererad beskrivning">
            <a:extLst>
              <a:ext uri="{FF2B5EF4-FFF2-40B4-BE49-F238E27FC236}">
                <a16:creationId xmlns:a16="http://schemas.microsoft.com/office/drawing/2014/main" id="{9543F7B9-0942-DFB6-F811-BFE32DD3005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/>
          <a:srcRect r="3712"/>
          <a:stretch/>
        </xdr:blipFill>
        <xdr:spPr>
          <a:xfrm>
            <a:off x="126996" y="2578058"/>
            <a:ext cx="3739731" cy="1169234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169333</xdr:colOff>
      <xdr:row>71</xdr:row>
      <xdr:rowOff>687917</xdr:rowOff>
    </xdr:from>
    <xdr:to>
      <xdr:col>9</xdr:col>
      <xdr:colOff>2468</xdr:colOff>
      <xdr:row>73</xdr:row>
      <xdr:rowOff>190005</xdr:rowOff>
    </xdr:to>
    <xdr:pic>
      <xdr:nvPicPr>
        <xdr:cNvPr id="11" name="Bildobjekt 10">
          <a:extLst>
            <a:ext uri="{FF2B5EF4-FFF2-40B4-BE49-F238E27FC236}">
              <a16:creationId xmlns:a16="http://schemas.microsoft.com/office/drawing/2014/main" id="{99DF6395-DE76-4E1E-A935-DE18EF2E6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139083" y="20955000"/>
          <a:ext cx="3866443" cy="7826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262287</xdr:rowOff>
    </xdr:from>
    <xdr:to>
      <xdr:col>1</xdr:col>
      <xdr:colOff>1778002</xdr:colOff>
      <xdr:row>5</xdr:row>
      <xdr:rowOff>410745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7AA06DB6-E327-4118-B8A2-344BB3959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62287"/>
          <a:ext cx="2298702" cy="1951858"/>
        </a:xfrm>
        <a:prstGeom prst="rect">
          <a:avLst/>
        </a:prstGeom>
      </xdr:spPr>
    </xdr:pic>
    <xdr:clientData/>
  </xdr:twoCellAnchor>
  <xdr:twoCellAnchor>
    <xdr:from>
      <xdr:col>1</xdr:col>
      <xdr:colOff>1799167</xdr:colOff>
      <xdr:row>1</xdr:row>
      <xdr:rowOff>158750</xdr:rowOff>
    </xdr:from>
    <xdr:to>
      <xdr:col>2</xdr:col>
      <xdr:colOff>1688412</xdr:colOff>
      <xdr:row>5</xdr:row>
      <xdr:rowOff>306916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73224759-FB93-47E2-8D67-572DE12E4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AFFFF"/>
            </a:clrFrom>
            <a:clrTo>
              <a:srgbClr val="FA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59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5117" y="463550"/>
          <a:ext cx="3438895" cy="1646766"/>
        </a:xfrm>
        <a:prstGeom prst="rect">
          <a:avLst/>
        </a:prstGeom>
      </xdr:spPr>
    </xdr:pic>
    <xdr:clientData/>
  </xdr:twoCellAnchor>
  <xdr:twoCellAnchor>
    <xdr:from>
      <xdr:col>0</xdr:col>
      <xdr:colOff>539750</xdr:colOff>
      <xdr:row>71</xdr:row>
      <xdr:rowOff>381001</xdr:rowOff>
    </xdr:from>
    <xdr:to>
      <xdr:col>10</xdr:col>
      <xdr:colOff>687915</xdr:colOff>
      <xdr:row>75</xdr:row>
      <xdr:rowOff>131864</xdr:rowOff>
    </xdr:to>
    <xdr:grpSp>
      <xdr:nvGrpSpPr>
        <xdr:cNvPr id="6" name="Grupp 5">
          <a:extLst>
            <a:ext uri="{FF2B5EF4-FFF2-40B4-BE49-F238E27FC236}">
              <a16:creationId xmlns:a16="http://schemas.microsoft.com/office/drawing/2014/main" id="{6F1D84EA-74A3-45B6-9E96-F9E1D547A99E}"/>
            </a:ext>
          </a:extLst>
        </xdr:cNvPr>
        <xdr:cNvGrpSpPr/>
      </xdr:nvGrpSpPr>
      <xdr:grpSpPr>
        <a:xfrm>
          <a:off x="539750" y="20772121"/>
          <a:ext cx="17796085" cy="1594903"/>
          <a:chOff x="126996" y="2578058"/>
          <a:chExt cx="17144547" cy="1169234"/>
        </a:xfrm>
      </xdr:grpSpPr>
      <xdr:pic>
        <xdr:nvPicPr>
          <xdr:cNvPr id="7" name="Bildobjekt 6">
            <a:extLst>
              <a:ext uri="{FF2B5EF4-FFF2-40B4-BE49-F238E27FC236}">
                <a16:creationId xmlns:a16="http://schemas.microsoft.com/office/drawing/2014/main" id="{8451065A-A695-A4C7-A842-A0877D8789A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094383" y="2826608"/>
            <a:ext cx="3252671" cy="638490"/>
          </a:xfrm>
          <a:prstGeom prst="rect">
            <a:avLst/>
          </a:prstGeom>
        </xdr:spPr>
      </xdr:pic>
      <xdr:pic>
        <xdr:nvPicPr>
          <xdr:cNvPr id="8" name="Bildobjekt 7" descr="En bild som visar ritning&#10;&#10;Automatiskt genererad beskrivning">
            <a:extLst>
              <a:ext uri="{FF2B5EF4-FFF2-40B4-BE49-F238E27FC236}">
                <a16:creationId xmlns:a16="http://schemas.microsoft.com/office/drawing/2014/main" id="{A99D50C3-77BF-8EB6-C96C-065F4A5D9E8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7688238" y="2654352"/>
            <a:ext cx="3290462" cy="804385"/>
          </a:xfrm>
          <a:prstGeom prst="rect">
            <a:avLst/>
          </a:prstGeom>
        </xdr:spPr>
      </xdr:pic>
      <xdr:pic>
        <xdr:nvPicPr>
          <xdr:cNvPr id="9" name="Picture 2">
            <a:extLst>
              <a:ext uri="{FF2B5EF4-FFF2-40B4-BE49-F238E27FC236}">
                <a16:creationId xmlns:a16="http://schemas.microsoft.com/office/drawing/2014/main" id="{B3323E70-1842-749E-95FA-62A265197B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185507" y="2787974"/>
            <a:ext cx="2086036" cy="7342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Bildobjekt 9" descr="En bild som visar text, skärmbild, Teckensnitt, Electric blue&#10;&#10;Automatiskt genererad beskrivning">
            <a:extLst>
              <a:ext uri="{FF2B5EF4-FFF2-40B4-BE49-F238E27FC236}">
                <a16:creationId xmlns:a16="http://schemas.microsoft.com/office/drawing/2014/main" id="{90479B64-7518-9F60-F566-BEF6554F2E3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/>
          <a:srcRect r="3712"/>
          <a:stretch/>
        </xdr:blipFill>
        <xdr:spPr>
          <a:xfrm>
            <a:off x="126996" y="2578058"/>
            <a:ext cx="3739731" cy="1169234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264583</xdr:colOff>
      <xdr:row>71</xdr:row>
      <xdr:rowOff>635001</xdr:rowOff>
    </xdr:from>
    <xdr:to>
      <xdr:col>9</xdr:col>
      <xdr:colOff>2468</xdr:colOff>
      <xdr:row>73</xdr:row>
      <xdr:rowOff>137089</xdr:rowOff>
    </xdr:to>
    <xdr:pic>
      <xdr:nvPicPr>
        <xdr:cNvPr id="11" name="Bildobjekt 10">
          <a:extLst>
            <a:ext uri="{FF2B5EF4-FFF2-40B4-BE49-F238E27FC236}">
              <a16:creationId xmlns:a16="http://schemas.microsoft.com/office/drawing/2014/main" id="{2AF2E15F-95B1-4D98-A6F4-3FF6EE975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234333" y="20902084"/>
          <a:ext cx="3866443" cy="782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odrivost.se/wp-content/uploads/2024/07/Vad_kostar_fordonsagandet_202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1FCFA-E83F-47F4-8B00-0C8ED9F67450}">
  <dimension ref="A1:O52"/>
  <sheetViews>
    <sheetView showGridLines="0" tabSelected="1" zoomScale="60" zoomScaleNormal="60" workbookViewId="0">
      <selection activeCell="B8" sqref="B8"/>
    </sheetView>
  </sheetViews>
  <sheetFormatPr defaultColWidth="8.77734375" defaultRowHeight="21"/>
  <cols>
    <col min="1" max="1" width="8.77734375" style="4"/>
    <col min="2" max="2" width="50.77734375" style="4" customWidth="1"/>
    <col min="3" max="6" width="25.77734375" style="4" customWidth="1"/>
    <col min="7" max="7" width="9" style="4" bestFit="1" customWidth="1"/>
    <col min="8" max="8" width="8.77734375" style="4"/>
    <col min="9" max="9" width="50.77734375" style="4" customWidth="1"/>
    <col min="10" max="13" width="25.77734375" style="4" customWidth="1"/>
    <col min="14" max="14" width="9" style="4" bestFit="1" customWidth="1"/>
    <col min="15" max="15" width="49.5546875" style="4" customWidth="1"/>
    <col min="16" max="16384" width="8.77734375" style="4"/>
  </cols>
  <sheetData>
    <row r="1" spans="1:15" s="10" customFormat="1" ht="24" customHeight="1">
      <c r="A1" s="86"/>
      <c r="B1" s="87"/>
      <c r="C1" s="90"/>
      <c r="D1" s="117" t="s">
        <v>0</v>
      </c>
      <c r="E1" s="118"/>
      <c r="F1" s="118"/>
      <c r="G1" s="118"/>
      <c r="H1" s="118"/>
      <c r="I1" s="118"/>
      <c r="J1" s="6"/>
      <c r="K1" s="6"/>
      <c r="L1" s="6"/>
      <c r="M1" s="6"/>
      <c r="N1" s="6"/>
      <c r="O1" s="6"/>
    </row>
    <row r="2" spans="1:15" s="10" customFormat="1" ht="30" customHeight="1">
      <c r="A2" s="86"/>
      <c r="B2" s="87"/>
      <c r="C2" s="90"/>
      <c r="D2" s="118"/>
      <c r="E2" s="118"/>
      <c r="F2" s="118"/>
      <c r="G2" s="118"/>
      <c r="H2" s="118"/>
      <c r="I2" s="118"/>
      <c r="J2" s="76" t="s">
        <v>1</v>
      </c>
      <c r="K2" s="6"/>
      <c r="L2" s="6"/>
      <c r="M2" s="6"/>
      <c r="N2" s="6"/>
      <c r="O2" s="6"/>
    </row>
    <row r="3" spans="1:15" s="10" customFormat="1" ht="27" customHeight="1">
      <c r="A3" s="86"/>
      <c r="B3" s="87"/>
      <c r="C3" s="90"/>
      <c r="D3" s="118"/>
      <c r="E3" s="118"/>
      <c r="F3" s="118"/>
      <c r="G3" s="118"/>
      <c r="H3" s="118"/>
      <c r="I3" s="118"/>
      <c r="J3" s="119" t="s">
        <v>2</v>
      </c>
      <c r="K3" s="119"/>
      <c r="L3" s="6"/>
      <c r="M3" s="6"/>
      <c r="N3" s="6"/>
      <c r="O3" s="6"/>
    </row>
    <row r="4" spans="1:15" s="10" customFormat="1" ht="28.05" customHeight="1">
      <c r="A4" s="86"/>
      <c r="B4" s="87"/>
      <c r="C4" s="90"/>
      <c r="D4" s="118"/>
      <c r="E4" s="118"/>
      <c r="F4" s="118"/>
      <c r="G4" s="118"/>
      <c r="H4" s="118"/>
      <c r="I4" s="118"/>
      <c r="J4" s="120" t="s">
        <v>3</v>
      </c>
      <c r="K4" s="120"/>
      <c r="L4" s="6"/>
      <c r="M4" s="6"/>
      <c r="N4" s="6"/>
      <c r="O4" s="6"/>
    </row>
    <row r="5" spans="1:15" s="10" customFormat="1" ht="33" customHeight="1">
      <c r="A5" s="86"/>
      <c r="B5" s="87"/>
      <c r="C5" s="91"/>
      <c r="D5" s="104" t="s">
        <v>103</v>
      </c>
      <c r="E5" s="8"/>
      <c r="F5" s="8"/>
      <c r="G5" s="8"/>
      <c r="H5" s="8"/>
      <c r="I5" s="8"/>
      <c r="J5" s="121" t="s">
        <v>4</v>
      </c>
      <c r="K5" s="121"/>
      <c r="L5" s="6"/>
      <c r="M5" s="6"/>
      <c r="N5" s="6"/>
      <c r="O5" s="6"/>
    </row>
    <row r="6" spans="1:15" s="10" customFormat="1" ht="33" customHeight="1">
      <c r="A6" s="86"/>
      <c r="B6" s="87"/>
      <c r="C6" s="92"/>
      <c r="D6" s="104" t="s">
        <v>102</v>
      </c>
      <c r="E6" s="85"/>
      <c r="F6" s="85"/>
      <c r="G6" s="85"/>
      <c r="H6" s="85"/>
      <c r="I6" s="85"/>
      <c r="J6" s="122" t="s">
        <v>5</v>
      </c>
      <c r="K6" s="122"/>
      <c r="L6" s="6"/>
      <c r="M6" s="6"/>
      <c r="N6" s="6"/>
      <c r="O6" s="6"/>
    </row>
    <row r="7" spans="1:15" s="11" customFormat="1" ht="24" customHeight="1">
      <c r="A7" s="88"/>
      <c r="B7" s="89"/>
      <c r="C7" s="91"/>
      <c r="D7" s="8"/>
      <c r="E7" s="8"/>
      <c r="F7" s="8"/>
      <c r="G7" s="7"/>
      <c r="H7" s="7"/>
      <c r="I7" s="7"/>
      <c r="J7" s="7"/>
      <c r="K7" s="7"/>
      <c r="L7" s="7"/>
      <c r="M7" s="7"/>
      <c r="N7" s="7"/>
      <c r="O7" s="7"/>
    </row>
    <row r="8" spans="1:15" s="11" customFormat="1" ht="24" customHeight="1">
      <c r="A8" s="88"/>
      <c r="B8" s="89"/>
      <c r="C8" s="91"/>
      <c r="D8" s="91"/>
      <c r="E8" s="91"/>
      <c r="F8" s="91"/>
      <c r="G8" s="93"/>
      <c r="H8" s="93"/>
      <c r="I8" s="93"/>
      <c r="J8" s="93"/>
      <c r="K8" s="93"/>
      <c r="L8" s="93"/>
      <c r="M8" s="93"/>
      <c r="N8" s="93"/>
      <c r="O8" s="93"/>
    </row>
    <row r="9" spans="1:15" s="11" customFormat="1" ht="30" customHeight="1">
      <c r="A9" s="88"/>
      <c r="B9" s="94" t="s">
        <v>99</v>
      </c>
      <c r="C9" s="91"/>
      <c r="D9" s="91"/>
      <c r="E9" s="91"/>
      <c r="F9" s="91"/>
      <c r="G9" s="93"/>
      <c r="H9" s="93"/>
      <c r="I9" s="93"/>
      <c r="J9" s="93"/>
      <c r="K9" s="93"/>
      <c r="L9" s="93"/>
      <c r="M9" s="93"/>
      <c r="N9" s="93"/>
      <c r="O9" s="93"/>
    </row>
    <row r="10" spans="1:15" s="11" customFormat="1" ht="30" customHeight="1">
      <c r="A10" s="88"/>
      <c r="B10" s="102" t="s">
        <v>6</v>
      </c>
      <c r="C10" s="91"/>
      <c r="D10" s="91"/>
      <c r="E10" s="91"/>
      <c r="F10" s="91"/>
      <c r="G10" s="93"/>
      <c r="H10" s="93"/>
      <c r="I10" s="93"/>
      <c r="J10" s="93"/>
      <c r="K10" s="93"/>
      <c r="L10" s="93"/>
      <c r="M10" s="93"/>
      <c r="N10" s="93"/>
      <c r="O10" s="93"/>
    </row>
    <row r="11" spans="1:15" s="11" customFormat="1" ht="30" customHeight="1">
      <c r="A11" s="88"/>
      <c r="B11" s="102" t="s">
        <v>7</v>
      </c>
      <c r="C11" s="91"/>
      <c r="D11" s="91"/>
      <c r="E11" s="91"/>
      <c r="F11" s="91"/>
      <c r="G11" s="93"/>
      <c r="H11" s="93"/>
      <c r="I11" s="93"/>
      <c r="J11" s="93"/>
      <c r="K11" s="93"/>
      <c r="L11" s="93"/>
      <c r="M11" s="93"/>
      <c r="N11" s="93"/>
      <c r="O11" s="93"/>
    </row>
    <row r="12" spans="1:15" s="11" customFormat="1" ht="30.6" customHeight="1">
      <c r="A12" s="88"/>
      <c r="B12" s="102" t="s">
        <v>8</v>
      </c>
      <c r="C12" s="91"/>
      <c r="D12" s="91"/>
      <c r="E12" s="91"/>
      <c r="F12" s="91"/>
      <c r="G12" s="93"/>
      <c r="H12" s="93"/>
      <c r="I12" s="93"/>
      <c r="J12" s="93"/>
      <c r="K12" s="93"/>
      <c r="L12" s="93"/>
      <c r="M12" s="93"/>
      <c r="N12" s="93"/>
      <c r="O12" s="93"/>
    </row>
    <row r="13" spans="1:15" s="11" customFormat="1" ht="30" customHeight="1">
      <c r="A13" s="88"/>
      <c r="B13" s="102" t="s">
        <v>9</v>
      </c>
      <c r="C13" s="91"/>
      <c r="D13" s="91"/>
      <c r="E13" s="91"/>
      <c r="F13" s="91"/>
      <c r="G13" s="93"/>
      <c r="H13" s="93"/>
      <c r="I13" s="93"/>
      <c r="J13" s="93"/>
      <c r="K13" s="93"/>
      <c r="L13" s="93"/>
      <c r="M13" s="93"/>
      <c r="N13" s="93"/>
      <c r="O13" s="93"/>
    </row>
    <row r="14" spans="1:15" ht="28.05" customHeight="1">
      <c r="B14" s="102" t="s">
        <v>10</v>
      </c>
    </row>
    <row r="15" spans="1:15" ht="28.05" customHeight="1">
      <c r="B15" s="98" t="s">
        <v>11</v>
      </c>
    </row>
    <row r="16" spans="1:15" ht="28.05" customHeight="1">
      <c r="B16" s="106" t="s">
        <v>12</v>
      </c>
      <c r="C16" s="107"/>
      <c r="D16" s="108"/>
    </row>
    <row r="17" spans="2:5" ht="28.05" customHeight="1">
      <c r="B17" s="109"/>
      <c r="C17" s="110"/>
      <c r="D17" s="111"/>
    </row>
    <row r="18" spans="2:5" ht="28.05" customHeight="1">
      <c r="B18" s="109"/>
      <c r="C18" s="110"/>
      <c r="D18" s="111"/>
    </row>
    <row r="19" spans="2:5" ht="28.05" customHeight="1">
      <c r="B19" s="109"/>
      <c r="C19" s="110"/>
      <c r="D19" s="111"/>
    </row>
    <row r="20" spans="2:5" ht="28.05" customHeight="1">
      <c r="B20" s="109"/>
      <c r="C20" s="110"/>
      <c r="D20" s="111"/>
    </row>
    <row r="21" spans="2:5" ht="28.05" customHeight="1">
      <c r="B21" s="109"/>
      <c r="C21" s="110"/>
      <c r="D21" s="111"/>
      <c r="E21" s="105" t="s">
        <v>13</v>
      </c>
    </row>
    <row r="22" spans="2:5" ht="28.05" customHeight="1">
      <c r="B22" s="109"/>
      <c r="C22" s="110"/>
      <c r="D22" s="111"/>
    </row>
    <row r="23" spans="2:5" ht="28.05" customHeight="1">
      <c r="B23" s="112"/>
      <c r="C23" s="113"/>
      <c r="D23" s="114"/>
    </row>
    <row r="24" spans="2:5" ht="28.05" customHeight="1">
      <c r="B24" s="95"/>
    </row>
    <row r="25" spans="2:5" ht="28.05" customHeight="1">
      <c r="B25" s="95"/>
    </row>
    <row r="26" spans="2:5" ht="28.05" customHeight="1">
      <c r="B26" s="95"/>
    </row>
    <row r="27" spans="2:5" ht="28.05" customHeight="1">
      <c r="B27" s="95"/>
    </row>
    <row r="28" spans="2:5" ht="28.05" customHeight="1">
      <c r="B28" s="95"/>
    </row>
    <row r="29" spans="2:5" ht="28.05" customHeight="1">
      <c r="B29" s="95"/>
    </row>
    <row r="30" spans="2:5" ht="28.05" customHeight="1">
      <c r="B30" s="95"/>
    </row>
    <row r="41" spans="2:3">
      <c r="B41" s="115"/>
      <c r="C41" s="116"/>
    </row>
    <row r="42" spans="2:3">
      <c r="B42" s="116"/>
      <c r="C42" s="116"/>
    </row>
    <row r="43" spans="2:3">
      <c r="B43" s="116"/>
      <c r="C43" s="116"/>
    </row>
    <row r="44" spans="2:3">
      <c r="B44" s="116"/>
      <c r="C44" s="116"/>
    </row>
    <row r="45" spans="2:3">
      <c r="B45" s="116"/>
      <c r="C45" s="116"/>
    </row>
    <row r="46" spans="2:3">
      <c r="B46" s="116"/>
      <c r="C46" s="116"/>
    </row>
    <row r="47" spans="2:3">
      <c r="B47" s="116"/>
      <c r="C47" s="116"/>
    </row>
    <row r="48" spans="2:3">
      <c r="B48" s="116"/>
      <c r="C48" s="116"/>
    </row>
    <row r="49" spans="2:3">
      <c r="B49" s="116"/>
      <c r="C49" s="116"/>
    </row>
    <row r="50" spans="2:3">
      <c r="B50" s="116"/>
      <c r="C50" s="116"/>
    </row>
    <row r="51" spans="2:3">
      <c r="B51" s="116"/>
      <c r="C51" s="116"/>
    </row>
    <row r="52" spans="2:3">
      <c r="B52" s="116"/>
      <c r="C52" s="116"/>
    </row>
  </sheetData>
  <mergeCells count="7">
    <mergeCell ref="B16:D23"/>
    <mergeCell ref="B41:C52"/>
    <mergeCell ref="D1:I4"/>
    <mergeCell ref="J3:K3"/>
    <mergeCell ref="J4:K4"/>
    <mergeCell ref="J5:K5"/>
    <mergeCell ref="J6:K6"/>
  </mergeCells>
  <hyperlinks>
    <hyperlink ref="B10" location="'TCO-kalkyl - renhållningsfordon'!A1" display="TCO - Renhållningsfordon" xr:uid="{B2F00BE2-B811-47BD-8939-05F3B821D814}"/>
    <hyperlink ref="B11" location="'TCO-kalkyl - lastväxlare'!A1" display="TCO - Lastväxlare" xr:uid="{6AA79007-2914-49DB-BABC-2E3A9F47CA7E}"/>
    <hyperlink ref="B12" location="'TCO-kalkyl - kompaktlastare'!A1" display="TCO - Kompaktlastare" xr:uid="{36687099-8E7F-43FE-A4E6-C951463377F3}"/>
    <hyperlink ref="B13" location="'TCO-kalkyl - tung grävare'!A1" display="TCO - Tung grävare" xr:uid="{3AE7E624-8F49-4942-9CF1-08B0DAE33A4A}"/>
    <hyperlink ref="B14" location="'TCO-kalkyl - tung hjullastare'!A1" display="TCO -Tung hjullastare" xr:uid="{763BDD43-C2CF-4DD5-BF7A-E97C9B8D8C69}"/>
    <hyperlink ref="E21" r:id="rId1" display="https://biodrivost.se/wp-content/uploads/2024/07/Vad_kostar_fordonsagandet_2024.pdf" xr:uid="{3C078355-B77C-4163-ABC9-AA3A5CA9FE55}"/>
  </hyperlinks>
  <pageMargins left="1" right="1" top="1" bottom="1" header="0.5" footer="0.5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AC2D7-028A-4F0B-9F0F-73E2F6D06FFA}">
  <dimension ref="A1:P78"/>
  <sheetViews>
    <sheetView showGridLines="0" zoomScale="50" zoomScaleNormal="50" workbookViewId="0">
      <selection activeCell="I6" sqref="I6"/>
    </sheetView>
  </sheetViews>
  <sheetFormatPr defaultColWidth="8.77734375" defaultRowHeight="21"/>
  <cols>
    <col min="1" max="1" width="8.77734375" style="4"/>
    <col min="2" max="2" width="50.77734375" style="4" customWidth="1"/>
    <col min="3" max="4" width="25.77734375" style="4" customWidth="1"/>
    <col min="5" max="5" width="21.5546875" style="4" customWidth="1"/>
    <col min="6" max="6" width="28" style="4" customWidth="1"/>
    <col min="7" max="7" width="15.21875" style="4" customWidth="1"/>
    <col min="8" max="8" width="16.21875" style="4" customWidth="1"/>
    <col min="9" max="9" width="50.77734375" style="4" customWidth="1"/>
    <col min="10" max="13" width="25.77734375" style="4" customWidth="1"/>
    <col min="14" max="14" width="9" style="4" bestFit="1" customWidth="1"/>
    <col min="15" max="15" width="49.5546875" style="4" customWidth="1"/>
    <col min="16" max="16384" width="8.77734375" style="4"/>
  </cols>
  <sheetData>
    <row r="1" spans="1:15" s="10" customFormat="1" ht="24" customHeight="1">
      <c r="A1" s="86"/>
      <c r="B1" s="87"/>
      <c r="C1" s="90"/>
      <c r="D1" s="117" t="s">
        <v>0</v>
      </c>
      <c r="E1" s="118"/>
      <c r="F1" s="118"/>
      <c r="G1" s="118"/>
      <c r="H1" s="118"/>
      <c r="I1" s="118"/>
      <c r="J1" s="6"/>
      <c r="K1" s="6"/>
      <c r="L1" s="6"/>
      <c r="M1" s="6"/>
      <c r="N1" s="6"/>
      <c r="O1" s="6"/>
    </row>
    <row r="2" spans="1:15" s="10" customFormat="1" ht="30" customHeight="1">
      <c r="A2" s="86"/>
      <c r="B2" s="87"/>
      <c r="C2" s="90"/>
      <c r="D2" s="118"/>
      <c r="E2" s="118"/>
      <c r="F2" s="118"/>
      <c r="G2" s="118"/>
      <c r="H2" s="118"/>
      <c r="I2" s="118"/>
      <c r="J2" s="76" t="s">
        <v>1</v>
      </c>
      <c r="K2" s="6"/>
      <c r="L2" s="6"/>
      <c r="M2" s="6"/>
      <c r="N2" s="6"/>
      <c r="O2" s="6"/>
    </row>
    <row r="3" spans="1:15" s="10" customFormat="1" ht="27" customHeight="1">
      <c r="A3" s="86"/>
      <c r="B3" s="87"/>
      <c r="C3" s="90"/>
      <c r="D3" s="118"/>
      <c r="E3" s="118"/>
      <c r="F3" s="118"/>
      <c r="G3" s="118"/>
      <c r="H3" s="118"/>
      <c r="I3" s="118"/>
      <c r="J3" s="119" t="s">
        <v>2</v>
      </c>
      <c r="K3" s="119"/>
      <c r="L3" s="6"/>
      <c r="M3" s="6"/>
      <c r="N3" s="6"/>
      <c r="O3" s="6"/>
    </row>
    <row r="4" spans="1:15" s="10" customFormat="1" ht="28.05" customHeight="1">
      <c r="A4" s="86"/>
      <c r="B4" s="87"/>
      <c r="C4" s="90"/>
      <c r="D4" s="118"/>
      <c r="E4" s="118"/>
      <c r="F4" s="118"/>
      <c r="G4" s="118"/>
      <c r="H4" s="118"/>
      <c r="I4" s="118"/>
      <c r="J4" s="120" t="s">
        <v>3</v>
      </c>
      <c r="K4" s="120"/>
      <c r="L4" s="6"/>
      <c r="M4" s="6"/>
      <c r="N4" s="6"/>
      <c r="O4" s="6"/>
    </row>
    <row r="5" spans="1:15" s="10" customFormat="1" ht="33" customHeight="1">
      <c r="A5" s="86"/>
      <c r="B5" s="87"/>
      <c r="C5" s="91"/>
      <c r="D5" s="104" t="s">
        <v>103</v>
      </c>
      <c r="E5" s="8"/>
      <c r="F5" s="8"/>
      <c r="G5" s="8"/>
      <c r="H5" s="8"/>
      <c r="I5" s="8"/>
      <c r="J5" s="121" t="s">
        <v>4</v>
      </c>
      <c r="K5" s="121"/>
      <c r="L5" s="6"/>
      <c r="M5" s="6"/>
      <c r="N5" s="6"/>
      <c r="O5" s="6"/>
    </row>
    <row r="6" spans="1:15" s="10" customFormat="1" ht="33" customHeight="1">
      <c r="A6" s="86"/>
      <c r="B6" s="87"/>
      <c r="C6" s="92"/>
      <c r="D6" s="104" t="s">
        <v>102</v>
      </c>
      <c r="E6" s="85"/>
      <c r="F6" s="85"/>
      <c r="G6" s="85"/>
      <c r="H6" s="85"/>
      <c r="I6" s="85"/>
      <c r="J6" s="122" t="s">
        <v>5</v>
      </c>
      <c r="K6" s="122"/>
      <c r="L6" s="6"/>
      <c r="M6" s="6"/>
      <c r="N6" s="6"/>
      <c r="O6" s="6"/>
    </row>
    <row r="7" spans="1:15" s="11" customFormat="1" ht="24" customHeight="1">
      <c r="A7" s="88"/>
      <c r="B7" s="89"/>
      <c r="C7" s="91"/>
      <c r="D7" s="8"/>
      <c r="E7" s="8"/>
      <c r="F7" s="8"/>
      <c r="G7" s="7"/>
      <c r="H7" s="7"/>
      <c r="I7" s="7"/>
      <c r="J7" s="7"/>
      <c r="K7" s="7"/>
      <c r="L7" s="7"/>
      <c r="M7" s="7"/>
      <c r="N7" s="7"/>
      <c r="O7" s="7"/>
    </row>
    <row r="8" spans="1:15" ht="22.05" customHeight="1">
      <c r="D8" s="101" t="s">
        <v>14</v>
      </c>
    </row>
    <row r="9" spans="1:15" s="1" customFormat="1" ht="33.6">
      <c r="B9" s="2" t="s">
        <v>15</v>
      </c>
      <c r="I9" s="2" t="s">
        <v>16</v>
      </c>
    </row>
    <row r="10" spans="1:15">
      <c r="D10" s="17"/>
    </row>
    <row r="11" spans="1:15">
      <c r="B11" s="4" t="s">
        <v>17</v>
      </c>
      <c r="C11" s="22" t="s">
        <v>18</v>
      </c>
      <c r="I11" s="4" t="s">
        <v>17</v>
      </c>
      <c r="J11" s="22" t="s">
        <v>18</v>
      </c>
    </row>
    <row r="12" spans="1:15" ht="22.05" customHeight="1">
      <c r="B12" s="18" t="s">
        <v>19</v>
      </c>
      <c r="C12" s="21">
        <v>5200000</v>
      </c>
      <c r="D12" s="55"/>
      <c r="E12" s="12"/>
      <c r="F12" s="12"/>
      <c r="G12" s="12"/>
      <c r="H12" s="12"/>
      <c r="I12" s="18" t="s">
        <v>19</v>
      </c>
      <c r="J12" s="65">
        <v>3300000</v>
      </c>
      <c r="K12" s="57"/>
      <c r="L12" s="12"/>
      <c r="M12" s="12"/>
      <c r="N12" s="12"/>
      <c r="O12" s="62"/>
    </row>
    <row r="13" spans="1:15" ht="22.05" customHeight="1">
      <c r="B13" s="18" t="s">
        <v>20</v>
      </c>
      <c r="C13" s="64">
        <v>7</v>
      </c>
      <c r="D13" s="56"/>
      <c r="E13" s="12"/>
      <c r="F13" s="12"/>
      <c r="G13" s="12"/>
      <c r="H13" s="12"/>
      <c r="I13" s="4" t="s">
        <v>20</v>
      </c>
      <c r="J13" s="23">
        <v>7</v>
      </c>
      <c r="K13" s="57"/>
      <c r="L13" s="12"/>
      <c r="M13" s="12"/>
      <c r="N13" s="12"/>
      <c r="O13" s="62"/>
    </row>
    <row r="14" spans="1:15" ht="22.05" customHeight="1">
      <c r="B14" s="18" t="s">
        <v>21</v>
      </c>
      <c r="C14" s="21">
        <v>2000</v>
      </c>
      <c r="D14" s="57"/>
      <c r="E14" s="12"/>
      <c r="F14" s="12"/>
      <c r="G14" s="12"/>
      <c r="H14" s="12"/>
      <c r="I14" s="4" t="s">
        <v>21</v>
      </c>
      <c r="J14" s="23">
        <v>2000</v>
      </c>
      <c r="K14" s="57"/>
      <c r="L14" s="12"/>
      <c r="M14" s="12"/>
      <c r="N14" s="12"/>
      <c r="O14" s="63"/>
    </row>
    <row r="15" spans="1:15" ht="22.05" customHeight="1">
      <c r="B15" s="18" t="s">
        <v>22</v>
      </c>
      <c r="C15" s="24" t="s">
        <v>23</v>
      </c>
      <c r="D15" s="57" t="s">
        <v>23</v>
      </c>
      <c r="E15" s="13" t="s">
        <v>24</v>
      </c>
      <c r="F15" s="13" t="s">
        <v>25</v>
      </c>
      <c r="G15" s="13" t="s">
        <v>26</v>
      </c>
      <c r="H15" s="13" t="s">
        <v>27</v>
      </c>
      <c r="I15" s="4" t="s">
        <v>22</v>
      </c>
      <c r="J15" s="25" t="s">
        <v>27</v>
      </c>
      <c r="K15" s="57" t="s">
        <v>23</v>
      </c>
      <c r="L15" s="13" t="s">
        <v>24</v>
      </c>
      <c r="M15" s="13" t="s">
        <v>25</v>
      </c>
      <c r="N15" s="13" t="s">
        <v>26</v>
      </c>
      <c r="O15" s="62"/>
    </row>
    <row r="16" spans="1:15" ht="22.05" customHeight="1">
      <c r="B16" s="18" t="s">
        <v>28</v>
      </c>
      <c r="C16" s="21">
        <v>90</v>
      </c>
      <c r="D16" s="57"/>
      <c r="E16" s="12"/>
      <c r="F16" s="12"/>
      <c r="G16" s="12"/>
      <c r="H16" s="12"/>
      <c r="I16" s="4" t="s">
        <v>28</v>
      </c>
      <c r="J16" s="23">
        <v>90</v>
      </c>
      <c r="K16" s="57"/>
      <c r="L16" s="12"/>
      <c r="M16" s="12"/>
      <c r="N16" s="12"/>
    </row>
    <row r="17" spans="2:14" ht="22.05" customHeight="1">
      <c r="B17" s="18" t="s">
        <v>29</v>
      </c>
      <c r="C17" s="21">
        <v>4</v>
      </c>
      <c r="D17" s="57"/>
      <c r="E17" s="12"/>
      <c r="F17" s="12"/>
      <c r="G17" s="12"/>
      <c r="H17" s="12"/>
      <c r="I17" s="4" t="s">
        <v>29</v>
      </c>
      <c r="J17" s="23">
        <v>4</v>
      </c>
      <c r="K17" s="57"/>
      <c r="L17" s="12"/>
      <c r="M17" s="12"/>
      <c r="N17" s="12"/>
    </row>
    <row r="18" spans="2:14" ht="22.05" customHeight="1">
      <c r="B18" s="18" t="s">
        <v>30</v>
      </c>
      <c r="C18" s="21">
        <v>30000</v>
      </c>
      <c r="D18" s="57"/>
      <c r="E18" s="12"/>
      <c r="F18" s="12"/>
      <c r="G18" s="12"/>
      <c r="H18" s="12"/>
      <c r="I18" s="4" t="s">
        <v>30</v>
      </c>
      <c r="J18" s="23">
        <v>30000</v>
      </c>
      <c r="K18" s="57"/>
      <c r="L18" s="12"/>
      <c r="M18" s="12"/>
      <c r="N18" s="12"/>
    </row>
    <row r="19" spans="2:14" ht="22.05" customHeight="1">
      <c r="B19" s="18" t="s">
        <v>31</v>
      </c>
      <c r="C19" s="21">
        <v>150000</v>
      </c>
      <c r="D19" s="57"/>
      <c r="E19" s="12"/>
      <c r="F19" s="12"/>
      <c r="G19" s="12"/>
      <c r="H19" s="12"/>
      <c r="I19" s="4" t="s">
        <v>31</v>
      </c>
      <c r="J19" s="23">
        <v>150000</v>
      </c>
      <c r="K19" s="57"/>
      <c r="L19" s="12"/>
      <c r="M19" s="12"/>
      <c r="N19" s="12"/>
    </row>
    <row r="20" spans="2:14" ht="22.05" customHeight="1">
      <c r="B20" s="18" t="s">
        <v>32</v>
      </c>
      <c r="C20" s="21">
        <v>0</v>
      </c>
      <c r="D20" s="57"/>
      <c r="E20" s="12"/>
      <c r="F20" s="12"/>
      <c r="G20" s="12"/>
      <c r="H20" s="12"/>
      <c r="I20" s="4" t="s">
        <v>32</v>
      </c>
      <c r="J20" s="23"/>
      <c r="K20" s="57"/>
      <c r="L20" s="12"/>
      <c r="M20" s="12"/>
      <c r="N20" s="12"/>
    </row>
    <row r="21" spans="2:14" ht="22.05" customHeight="1">
      <c r="B21" s="18" t="s">
        <v>33</v>
      </c>
      <c r="C21" s="21">
        <v>20</v>
      </c>
      <c r="D21" s="57">
        <f>IF($C$15="El",C21,0)</f>
        <v>20</v>
      </c>
      <c r="E21" s="12"/>
      <c r="F21" s="12"/>
      <c r="G21" s="12"/>
      <c r="H21" s="12"/>
      <c r="I21" s="4" t="s">
        <v>33</v>
      </c>
      <c r="J21" s="23">
        <v>0</v>
      </c>
      <c r="K21" s="57">
        <f>IF($J$15="El",J21,0)</f>
        <v>0</v>
      </c>
      <c r="L21" s="12"/>
      <c r="M21" s="12"/>
      <c r="N21" s="12"/>
    </row>
    <row r="22" spans="2:14" ht="22.05" customHeight="1">
      <c r="B22" s="18" t="s">
        <v>34</v>
      </c>
      <c r="C22" s="21">
        <v>0</v>
      </c>
      <c r="D22" s="57">
        <f>IF($C$15="Gas",C22,0)</f>
        <v>0</v>
      </c>
      <c r="E22" s="12"/>
      <c r="F22" s="12"/>
      <c r="G22" s="12"/>
      <c r="H22" s="12"/>
      <c r="I22" s="4" t="s">
        <v>34</v>
      </c>
      <c r="J22" s="23">
        <v>0</v>
      </c>
      <c r="K22" s="57">
        <f>IF($J$15="Gas",J22,0)</f>
        <v>0</v>
      </c>
      <c r="L22" s="12"/>
      <c r="M22" s="12"/>
      <c r="N22" s="12"/>
    </row>
    <row r="23" spans="2:14" ht="22.05" customHeight="1">
      <c r="B23" s="18" t="s">
        <v>35</v>
      </c>
      <c r="C23" s="21">
        <v>0</v>
      </c>
      <c r="D23" s="57">
        <f>IF($C$15="Diesel",C23,0)</f>
        <v>0</v>
      </c>
      <c r="E23" s="12"/>
      <c r="F23" s="12"/>
      <c r="G23" s="12"/>
      <c r="H23" s="12"/>
      <c r="I23" s="4" t="s">
        <v>35</v>
      </c>
      <c r="J23" s="23">
        <v>0</v>
      </c>
      <c r="K23" s="57">
        <f>IF($J$15="Diesel",J23,0)</f>
        <v>0</v>
      </c>
      <c r="L23" s="12"/>
      <c r="M23" s="12"/>
      <c r="N23" s="12"/>
    </row>
    <row r="24" spans="2:14" ht="22.05" customHeight="1">
      <c r="B24" s="18" t="s">
        <v>36</v>
      </c>
      <c r="C24" s="21">
        <v>0</v>
      </c>
      <c r="D24" s="57">
        <f>IF($C$15="Bensin",C24,0)+IF($C$15="Gas",C24,0)</f>
        <v>0</v>
      </c>
      <c r="E24" s="12"/>
      <c r="F24" s="12"/>
      <c r="G24" s="12"/>
      <c r="H24" s="12"/>
      <c r="I24" s="4" t="s">
        <v>36</v>
      </c>
      <c r="J24" s="23">
        <v>0</v>
      </c>
      <c r="K24" s="57">
        <f>IF($J$15="Bensin",J24,0)+IF($J$15="Gas",J24,0)</f>
        <v>0</v>
      </c>
      <c r="L24" s="12"/>
      <c r="M24" s="12"/>
      <c r="N24" s="12"/>
    </row>
    <row r="25" spans="2:14" ht="22.05" customHeight="1">
      <c r="B25" s="18" t="s">
        <v>37</v>
      </c>
      <c r="C25" s="21">
        <v>0</v>
      </c>
      <c r="D25" s="57">
        <f>IF($C$15="HVO100",C25,0)</f>
        <v>0</v>
      </c>
      <c r="E25" s="12"/>
      <c r="F25" s="12"/>
      <c r="G25" s="12"/>
      <c r="H25" s="12"/>
      <c r="I25" s="4" t="s">
        <v>37</v>
      </c>
      <c r="J25" s="23">
        <v>5.5</v>
      </c>
      <c r="K25" s="57">
        <f>IF($J$15="HVO100",J25,0)</f>
        <v>5.5</v>
      </c>
      <c r="L25" s="12"/>
      <c r="M25" s="12"/>
      <c r="N25" s="12"/>
    </row>
    <row r="26" spans="2:14" ht="22.05" customHeight="1">
      <c r="B26" s="18" t="s">
        <v>38</v>
      </c>
      <c r="C26" s="82" t="s">
        <v>39</v>
      </c>
      <c r="D26" s="83" t="s">
        <v>40</v>
      </c>
      <c r="E26" s="13" t="s">
        <v>41</v>
      </c>
      <c r="F26" s="13" t="s">
        <v>39</v>
      </c>
      <c r="G26" s="13">
        <f>IF(C26="Fullt",0.8,IF(C26="Halvt",0.8888,1))</f>
        <v>1</v>
      </c>
      <c r="H26" s="12"/>
      <c r="I26" s="4" t="s">
        <v>38</v>
      </c>
      <c r="J26" s="84" t="s">
        <v>39</v>
      </c>
      <c r="K26" s="83" t="s">
        <v>40</v>
      </c>
      <c r="L26" s="13" t="s">
        <v>41</v>
      </c>
      <c r="M26" s="13" t="s">
        <v>39</v>
      </c>
      <c r="N26" s="13">
        <f>IF(J26="Fullt",0.8,IF(J26="Halvt",0.8888,1))</f>
        <v>1</v>
      </c>
    </row>
    <row r="27" spans="2:14" ht="22.05" customHeight="1">
      <c r="B27" s="18" t="s">
        <v>42</v>
      </c>
      <c r="C27" s="21">
        <v>11</v>
      </c>
      <c r="D27" s="78" t="s">
        <v>43</v>
      </c>
      <c r="E27" s="13"/>
      <c r="F27" s="13"/>
      <c r="G27" s="13"/>
      <c r="H27" s="12"/>
      <c r="I27" s="18" t="s">
        <v>42</v>
      </c>
      <c r="J27" s="23">
        <v>0</v>
      </c>
      <c r="K27" s="57"/>
      <c r="L27" s="13"/>
      <c r="M27" s="13"/>
      <c r="N27" s="13"/>
    </row>
    <row r="28" spans="2:14" ht="22.05" customHeight="1">
      <c r="B28" s="18" t="s">
        <v>44</v>
      </c>
      <c r="C28" s="21"/>
      <c r="D28" s="57"/>
      <c r="E28" s="12"/>
      <c r="F28" s="12"/>
      <c r="G28" s="12"/>
      <c r="H28" s="12"/>
      <c r="I28" s="4" t="s">
        <v>44</v>
      </c>
      <c r="J28" s="23"/>
      <c r="K28" s="57"/>
      <c r="L28" s="12"/>
      <c r="M28" s="12"/>
      <c r="N28" s="12"/>
    </row>
    <row r="29" spans="2:14" ht="22.05" customHeight="1">
      <c r="B29" s="18" t="s">
        <v>45</v>
      </c>
      <c r="C29" s="21">
        <v>1.5</v>
      </c>
      <c r="D29" s="57"/>
      <c r="E29" s="12"/>
      <c r="F29" s="12"/>
      <c r="G29" s="12"/>
      <c r="H29" s="12"/>
      <c r="I29" s="4" t="s">
        <v>45</v>
      </c>
      <c r="J29" s="23">
        <v>1.5</v>
      </c>
      <c r="K29" s="57"/>
      <c r="L29" s="12"/>
      <c r="M29" s="12"/>
      <c r="N29" s="12"/>
    </row>
    <row r="30" spans="2:14" ht="22.05" customHeight="1">
      <c r="D30" s="77"/>
      <c r="K30" s="13"/>
      <c r="L30" s="12"/>
      <c r="M30" s="12"/>
      <c r="N30" s="12"/>
    </row>
    <row r="33" spans="2:14" s="53" customFormat="1">
      <c r="C33" s="26" t="s">
        <v>46</v>
      </c>
      <c r="D33" s="26" t="s">
        <v>47</v>
      </c>
      <c r="E33" s="26"/>
      <c r="F33" s="26"/>
      <c r="G33" s="26"/>
      <c r="H33" s="26"/>
      <c r="I33" s="26"/>
      <c r="J33" s="26" t="s">
        <v>46</v>
      </c>
      <c r="K33" s="26" t="s">
        <v>47</v>
      </c>
    </row>
    <row r="34" spans="2:14" ht="5.0999999999999996" customHeight="1"/>
    <row r="35" spans="2:14" ht="22.05" customHeight="1">
      <c r="B35" s="4" t="s">
        <v>48</v>
      </c>
      <c r="C35" s="59">
        <f>(((G26*(C12-C30-((C27/100)*C12)))*(1-(C16/200))*(C17/100)))*C13</f>
        <v>712712</v>
      </c>
      <c r="D35" s="60">
        <f>C35/$C$13</f>
        <v>101816</v>
      </c>
      <c r="E35" s="12"/>
      <c r="F35" s="12"/>
      <c r="G35" s="12"/>
      <c r="H35" s="12"/>
      <c r="I35" s="4" t="s">
        <v>48</v>
      </c>
      <c r="J35" s="59">
        <f>(((N26*(J12-J30-((J27/100)*J12)))*(1-(J16/200))*(J17/100)))*J13</f>
        <v>508200.00000000012</v>
      </c>
      <c r="K35" s="60">
        <f>J35/$C$13</f>
        <v>72600.000000000015</v>
      </c>
      <c r="L35" s="12"/>
      <c r="M35" s="12"/>
      <c r="N35" s="12"/>
    </row>
    <row r="36" spans="2:14" ht="22.05" customHeight="1">
      <c r="B36" s="4" t="s">
        <v>49</v>
      </c>
      <c r="C36" s="59">
        <f>(G26*(C12-((C27/100)*C12)))*(C16/100)</f>
        <v>4165200</v>
      </c>
      <c r="D36" s="60">
        <f t="shared" ref="D36:D39" si="0">C36/$C$13</f>
        <v>595028.57142857148</v>
      </c>
      <c r="E36" s="12"/>
      <c r="F36" s="12"/>
      <c r="G36" s="12"/>
      <c r="H36" s="12"/>
      <c r="I36" s="4" t="s">
        <v>49</v>
      </c>
      <c r="J36" s="59">
        <f>(N26*(J12-((J27/100)*J12)))*(J16/100)</f>
        <v>2970000</v>
      </c>
      <c r="K36" s="60">
        <f t="shared" ref="K36:K40" si="1">J36/$J$13</f>
        <v>424285.71428571426</v>
      </c>
      <c r="L36" s="12"/>
      <c r="M36" s="12"/>
      <c r="N36" s="12"/>
    </row>
    <row r="37" spans="2:14" ht="22.05" customHeight="1">
      <c r="B37" s="4" t="s">
        <v>50</v>
      </c>
      <c r="C37" s="59">
        <f>C13*C14*D21*(0.8*F49)+C13*C14*D22*(0.8*F50)+C13*C14*D23*(F51*0.8)+C13*C14*D24*(F52*0.8)+C13*C14*D25*(F53*0.8)</f>
        <v>456624.76815216715</v>
      </c>
      <c r="D37" s="60">
        <f t="shared" si="0"/>
        <v>65232.109736023878</v>
      </c>
      <c r="E37" s="12"/>
      <c r="F37" s="12"/>
      <c r="G37" s="12"/>
      <c r="H37" s="12"/>
      <c r="I37" s="4" t="s">
        <v>50</v>
      </c>
      <c r="J37" s="59">
        <f>J13*J14*K21*(0.8*M49)+J13*J14*K22*(0.8*M50)+J13*J14*K23*(M51*0.8)+J13*J14*K24*(M52*0.8)+J13*J14*K25*(M53*0.8)</f>
        <v>1700240.3280769379</v>
      </c>
      <c r="K37" s="60">
        <f t="shared" si="1"/>
        <v>242891.47543956255</v>
      </c>
      <c r="L37" s="12"/>
      <c r="M37" s="12"/>
      <c r="N37" s="12"/>
    </row>
    <row r="38" spans="2:14" ht="22.05" customHeight="1">
      <c r="B38" s="4" t="s">
        <v>51</v>
      </c>
      <c r="C38" s="59">
        <v>140000</v>
      </c>
      <c r="D38" s="60">
        <f t="shared" si="0"/>
        <v>20000</v>
      </c>
      <c r="E38" s="13">
        <f>IF(C13&lt;4,0,(C13-3))</f>
        <v>4</v>
      </c>
      <c r="F38" s="12"/>
      <c r="G38" s="12"/>
      <c r="H38" s="12"/>
      <c r="I38" s="4" t="s">
        <v>51</v>
      </c>
      <c r="J38" s="58">
        <v>140000</v>
      </c>
      <c r="K38" s="60">
        <f t="shared" si="1"/>
        <v>20000</v>
      </c>
      <c r="L38" s="13">
        <f>IF(J13&lt;4,0,(J13-3))</f>
        <v>4</v>
      </c>
      <c r="M38" s="12"/>
      <c r="N38" s="12"/>
    </row>
    <row r="39" spans="2:14" ht="22.05" customHeight="1">
      <c r="B39" s="4" t="s">
        <v>52</v>
      </c>
      <c r="C39" s="59">
        <f>C13*C18</f>
        <v>210000</v>
      </c>
      <c r="D39" s="60">
        <f t="shared" si="0"/>
        <v>30000</v>
      </c>
      <c r="E39" s="12"/>
      <c r="F39" s="12"/>
      <c r="G39" s="12"/>
      <c r="H39" s="12"/>
      <c r="I39" s="4" t="s">
        <v>52</v>
      </c>
      <c r="J39" s="58">
        <f>J13*J18</f>
        <v>210000</v>
      </c>
      <c r="K39" s="60">
        <f t="shared" si="1"/>
        <v>30000</v>
      </c>
      <c r="L39" s="12"/>
      <c r="M39" s="12"/>
      <c r="N39" s="12"/>
    </row>
    <row r="40" spans="2:14" ht="22.05" customHeight="1">
      <c r="B40" s="4" t="s">
        <v>53</v>
      </c>
      <c r="C40" s="59">
        <f>C13*C19</f>
        <v>1050000</v>
      </c>
      <c r="D40" s="60">
        <f>C40/C13</f>
        <v>150000</v>
      </c>
      <c r="E40" s="12"/>
      <c r="F40" s="12"/>
      <c r="G40" s="12"/>
      <c r="H40" s="12"/>
      <c r="I40" s="4" t="s">
        <v>53</v>
      </c>
      <c r="J40" s="58">
        <f>J13*J19</f>
        <v>1050000</v>
      </c>
      <c r="K40" s="60">
        <f t="shared" si="1"/>
        <v>150000</v>
      </c>
      <c r="L40" s="12"/>
      <c r="M40" s="12"/>
      <c r="N40" s="12"/>
    </row>
    <row r="41" spans="2:14" ht="21.6" thickBot="1">
      <c r="D41" s="5"/>
      <c r="K41" s="5"/>
    </row>
    <row r="42" spans="2:14" ht="29.4" thickTop="1">
      <c r="B42" s="15" t="s">
        <v>54</v>
      </c>
      <c r="C42" s="16">
        <f>SUM(C35:C40)</f>
        <v>6734536.7681521671</v>
      </c>
      <c r="D42" s="16">
        <f>SUM(D35:D40)</f>
        <v>962076.6811645953</v>
      </c>
      <c r="E42" s="103">
        <f>QUOTIENT(D42,C14)</f>
        <v>481</v>
      </c>
      <c r="F42" s="103" t="s">
        <v>101</v>
      </c>
      <c r="G42" s="3"/>
      <c r="H42" s="3"/>
      <c r="I42" s="27" t="s">
        <v>54</v>
      </c>
      <c r="J42" s="28">
        <f>SUM(J35:J40)</f>
        <v>6578440.3280769382</v>
      </c>
      <c r="K42" s="28">
        <f>SUM(K35:K40)</f>
        <v>939777.18972527678</v>
      </c>
      <c r="L42" s="103">
        <f>QUOTIENT(K42,J14)</f>
        <v>469</v>
      </c>
      <c r="M42" s="103" t="s">
        <v>101</v>
      </c>
    </row>
    <row r="44" spans="2:14" s="9" customFormat="1" ht="30" customHeight="1">
      <c r="B44" s="19" t="s">
        <v>55</v>
      </c>
      <c r="C44" s="29">
        <f>D44*C13</f>
        <v>19600.000000000004</v>
      </c>
      <c r="D44" s="29">
        <f>C14*D21*C59+C14*D22*C57+C14*D23*C55+C14*D24*C56+C14*D25*C58</f>
        <v>2800.0000000000005</v>
      </c>
      <c r="E44" s="20"/>
      <c r="F44" s="20"/>
      <c r="G44" s="20"/>
      <c r="H44" s="20"/>
      <c r="I44" s="19" t="s">
        <v>55</v>
      </c>
      <c r="J44" s="29">
        <f>K44*J13</f>
        <v>34573</v>
      </c>
      <c r="K44" s="29">
        <f>J14*K21*C59+J14*K22*C57+J14*K23*C55+J14*K24*C56+J14*K25*C58</f>
        <v>4939</v>
      </c>
    </row>
    <row r="45" spans="2:14" s="9" customFormat="1" ht="30" customHeight="1">
      <c r="B45" s="19" t="s">
        <v>56</v>
      </c>
      <c r="C45" s="30">
        <f>C29*C44</f>
        <v>29400.000000000007</v>
      </c>
      <c r="D45" s="30">
        <f>C29*D44</f>
        <v>4200.0000000000009</v>
      </c>
      <c r="E45" s="20"/>
      <c r="F45" s="20"/>
      <c r="G45" s="20"/>
      <c r="H45" s="20"/>
      <c r="I45" s="19" t="s">
        <v>56</v>
      </c>
      <c r="J45" s="30">
        <f>J29*J44</f>
        <v>51859.5</v>
      </c>
      <c r="K45" s="30">
        <f>J29*K44</f>
        <v>7408.5</v>
      </c>
    </row>
    <row r="46" spans="2:14">
      <c r="F46" s="125" t="s">
        <v>57</v>
      </c>
    </row>
    <row r="47" spans="2:14" ht="23.55" customHeight="1">
      <c r="B47" s="80" t="s">
        <v>58</v>
      </c>
      <c r="C47" s="81"/>
      <c r="D47" s="81"/>
      <c r="E47" s="81"/>
      <c r="F47" s="126"/>
      <c r="G47" s="81"/>
      <c r="H47" s="81"/>
      <c r="I47" s="80" t="s">
        <v>58</v>
      </c>
      <c r="J47" s="81"/>
      <c r="K47" s="81"/>
      <c r="L47" s="81"/>
      <c r="M47" s="81"/>
    </row>
    <row r="48" spans="2:14">
      <c r="C48" s="97" t="s">
        <v>59</v>
      </c>
      <c r="D48" s="97" t="s">
        <v>60</v>
      </c>
      <c r="E48" s="4" t="s">
        <v>61</v>
      </c>
      <c r="F48" s="126"/>
      <c r="J48" s="97" t="s">
        <v>59</v>
      </c>
      <c r="K48" s="97" t="s">
        <v>60</v>
      </c>
      <c r="L48" s="4" t="s">
        <v>61</v>
      </c>
      <c r="M48" s="4" t="s">
        <v>62</v>
      </c>
    </row>
    <row r="49" spans="2:16" ht="22.05" customHeight="1">
      <c r="B49" s="4" t="s">
        <v>98</v>
      </c>
      <c r="C49" s="96">
        <v>1.7</v>
      </c>
      <c r="D49" s="96">
        <v>6</v>
      </c>
      <c r="E49" s="58">
        <f>C13</f>
        <v>7</v>
      </c>
      <c r="F49" s="99">
        <f>C49 * ((1 + D49 / 100) ^ E49 - 1) / (E49 * (D49 / 100))</f>
        <v>2.038503429250746</v>
      </c>
      <c r="I49" s="4" t="s">
        <v>98</v>
      </c>
      <c r="J49" s="96">
        <v>1.7</v>
      </c>
      <c r="K49" s="96">
        <v>6</v>
      </c>
      <c r="L49" s="58">
        <f>J13</f>
        <v>7</v>
      </c>
      <c r="M49" s="99">
        <f>J49 * ((1 + K49 / 100) ^ L49 - 1) / (L49 * (K49 / 100))</f>
        <v>2.038503429250746</v>
      </c>
    </row>
    <row r="50" spans="2:16" ht="22.05" customHeight="1">
      <c r="B50" s="4" t="s">
        <v>63</v>
      </c>
      <c r="C50" s="96">
        <v>30</v>
      </c>
      <c r="D50" s="96">
        <v>5.5</v>
      </c>
      <c r="E50" s="58">
        <f>C13</f>
        <v>7</v>
      </c>
      <c r="F50" s="99">
        <f>C50 * ((1 + D50 / 100) ^ E50 - 1) / (E50 * (D50 / 100))</f>
        <v>35.42954502341253</v>
      </c>
      <c r="I50" s="4" t="s">
        <v>63</v>
      </c>
      <c r="J50" s="96">
        <v>30</v>
      </c>
      <c r="K50" s="96">
        <v>5.5</v>
      </c>
      <c r="L50" s="58">
        <f>J13</f>
        <v>7</v>
      </c>
      <c r="M50" s="99">
        <f>J50 * ((1 + K50 / 100) ^ L50 - 1) / (L50 * (K50 / 100))</f>
        <v>35.42954502341253</v>
      </c>
    </row>
    <row r="51" spans="2:16" ht="22.05" customHeight="1">
      <c r="B51" s="4" t="s">
        <v>64</v>
      </c>
      <c r="C51" s="96">
        <v>18</v>
      </c>
      <c r="D51" s="96">
        <v>7</v>
      </c>
      <c r="E51" s="58">
        <f>C13</f>
        <v>7</v>
      </c>
      <c r="F51" s="99">
        <f>C51 * ((1 + D51 / 100) ^ E51 - 1) / (E51 * (D51 / 100))</f>
        <v>22.253197095126005</v>
      </c>
      <c r="I51" s="4" t="s">
        <v>64</v>
      </c>
      <c r="J51" s="96">
        <v>18</v>
      </c>
      <c r="K51" s="96">
        <v>7</v>
      </c>
      <c r="L51" s="58">
        <f>J13</f>
        <v>7</v>
      </c>
      <c r="M51" s="99">
        <f>J51 * ((1 + K51 / 100) ^ L51 - 1) / (L51 * (K51 / 100))</f>
        <v>22.253197095126005</v>
      </c>
    </row>
    <row r="52" spans="2:16" ht="22.05" customHeight="1">
      <c r="B52" s="4" t="s">
        <v>65</v>
      </c>
      <c r="C52" s="96">
        <v>17</v>
      </c>
      <c r="D52" s="96">
        <v>5</v>
      </c>
      <c r="E52" s="58">
        <f>C13</f>
        <v>7</v>
      </c>
      <c r="F52" s="99">
        <f>C52 * ((1 + D52 / 100) ^ E52 - 1) / (E52 * (D52 / 100))</f>
        <v>19.773449100446438</v>
      </c>
      <c r="I52" s="4" t="s">
        <v>65</v>
      </c>
      <c r="J52" s="96">
        <v>17</v>
      </c>
      <c r="K52" s="96">
        <v>5</v>
      </c>
      <c r="L52" s="58">
        <f>J13</f>
        <v>7</v>
      </c>
      <c r="M52" s="99">
        <f>J52 * ((1 + K52 / 100) ^ L52 - 1) / (L52 * (K52 / 100))</f>
        <v>19.773449100446438</v>
      </c>
    </row>
    <row r="53" spans="2:16" ht="22.05" customHeight="1">
      <c r="B53" s="4" t="s">
        <v>66</v>
      </c>
      <c r="C53" s="96">
        <v>21</v>
      </c>
      <c r="D53" s="96">
        <v>9</v>
      </c>
      <c r="E53" s="58">
        <f>C13</f>
        <v>7</v>
      </c>
      <c r="F53" s="99">
        <f>C53 * ((1 + D53 / 100) ^ E53 - 1) / (E53 * (D53 / 100))</f>
        <v>27.601304027223019</v>
      </c>
      <c r="I53" s="4" t="s">
        <v>66</v>
      </c>
      <c r="J53" s="96">
        <v>21</v>
      </c>
      <c r="K53" s="96">
        <v>9</v>
      </c>
      <c r="L53" s="58">
        <f>J13</f>
        <v>7</v>
      </c>
      <c r="M53" s="99">
        <f>J53 * ((1 + K53 / 100) ^ L53 - 1) / (L53 * (K53 / 100))</f>
        <v>27.601304027223019</v>
      </c>
    </row>
    <row r="54" spans="2:16" ht="22.05" customHeight="1"/>
    <row r="55" spans="2:16" ht="22.05" customHeight="1">
      <c r="B55" s="4" t="s">
        <v>67</v>
      </c>
      <c r="C55" s="61">
        <v>2.6989999999999998</v>
      </c>
    </row>
    <row r="56" spans="2:16" ht="22.05" customHeight="1">
      <c r="B56" s="4" t="s">
        <v>68</v>
      </c>
      <c r="C56" s="61">
        <v>2.9340000000000002</v>
      </c>
    </row>
    <row r="57" spans="2:16" ht="22.05" customHeight="1">
      <c r="B57" s="4" t="s">
        <v>69</v>
      </c>
      <c r="C57" s="61">
        <v>0.59099999999999997</v>
      </c>
    </row>
    <row r="58" spans="2:16" ht="22.05" customHeight="1">
      <c r="B58" s="4" t="s">
        <v>70</v>
      </c>
      <c r="C58" s="61">
        <v>0.44900000000000001</v>
      </c>
    </row>
    <row r="59" spans="2:16" ht="22.05" customHeight="1">
      <c r="B59" s="4" t="s">
        <v>71</v>
      </c>
      <c r="C59" s="61">
        <v>7.0000000000000007E-2</v>
      </c>
    </row>
    <row r="62" spans="2:16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</row>
    <row r="63" spans="2:16">
      <c r="B63" s="4" t="s">
        <v>72</v>
      </c>
    </row>
    <row r="64" spans="2:16">
      <c r="B64" s="4" t="s">
        <v>73</v>
      </c>
    </row>
    <row r="65" spans="2:15">
      <c r="M65" s="127"/>
      <c r="N65" s="128"/>
      <c r="O65" s="128"/>
    </row>
    <row r="66" spans="2:15">
      <c r="B66" s="32"/>
      <c r="I66" s="32"/>
      <c r="M66" s="128"/>
      <c r="N66" s="128"/>
      <c r="O66" s="128"/>
    </row>
    <row r="67" spans="2:15" ht="5.0999999999999996" customHeight="1">
      <c r="M67" s="128"/>
      <c r="N67" s="128"/>
      <c r="O67" s="128"/>
    </row>
    <row r="68" spans="2:15" ht="50.1" customHeight="1">
      <c r="B68" s="124"/>
      <c r="C68" s="124"/>
      <c r="D68" s="124"/>
      <c r="E68" s="124"/>
      <c r="I68" s="123"/>
      <c r="J68" s="123"/>
      <c r="K68" s="123"/>
      <c r="M68" s="128"/>
      <c r="N68" s="128"/>
      <c r="O68" s="128"/>
    </row>
    <row r="69" spans="2:15">
      <c r="M69" s="128"/>
      <c r="N69" s="128"/>
      <c r="O69" s="128"/>
    </row>
    <row r="70" spans="2:15">
      <c r="B70" s="74" t="s">
        <v>74</v>
      </c>
      <c r="I70" s="32"/>
      <c r="M70" s="128"/>
      <c r="N70" s="128"/>
      <c r="O70" s="128"/>
    </row>
    <row r="71" spans="2:15" ht="5.0999999999999996" customHeight="1">
      <c r="M71" s="128"/>
      <c r="N71" s="128"/>
      <c r="O71" s="128"/>
    </row>
    <row r="72" spans="2:15" ht="50.1" customHeight="1">
      <c r="B72" s="124" t="s">
        <v>75</v>
      </c>
      <c r="C72" s="124"/>
      <c r="D72" s="124"/>
      <c r="E72" s="73"/>
      <c r="I72" s="124"/>
      <c r="J72" s="124"/>
      <c r="K72" s="124"/>
      <c r="M72" s="128"/>
      <c r="N72" s="128"/>
      <c r="O72" s="128"/>
    </row>
    <row r="73" spans="2:15">
      <c r="B73" s="124"/>
      <c r="C73" s="124"/>
      <c r="D73" s="124"/>
      <c r="I73" s="32"/>
      <c r="M73" s="128"/>
      <c r="N73" s="128"/>
      <c r="O73" s="128"/>
    </row>
    <row r="74" spans="2:15">
      <c r="B74" s="32" t="s">
        <v>76</v>
      </c>
      <c r="M74" s="128"/>
      <c r="N74" s="128"/>
      <c r="O74" s="128"/>
    </row>
    <row r="75" spans="2:15" ht="4.05" customHeight="1">
      <c r="M75" s="128"/>
      <c r="N75" s="128"/>
      <c r="O75" s="128"/>
    </row>
    <row r="76" spans="2:15" ht="22.05" customHeight="1">
      <c r="B76" s="123" t="s">
        <v>77</v>
      </c>
      <c r="C76" s="123"/>
      <c r="D76" s="123"/>
      <c r="E76" s="123"/>
      <c r="M76" s="128"/>
      <c r="N76" s="128"/>
      <c r="O76" s="128"/>
    </row>
    <row r="77" spans="2:15">
      <c r="B77" s="123"/>
      <c r="C77" s="123"/>
      <c r="D77" s="123"/>
      <c r="E77" s="123"/>
    </row>
    <row r="78" spans="2:15" ht="74.099999999999994" customHeight="1"/>
  </sheetData>
  <mergeCells count="12">
    <mergeCell ref="M65:O76"/>
    <mergeCell ref="J3:K3"/>
    <mergeCell ref="J4:K4"/>
    <mergeCell ref="J5:K5"/>
    <mergeCell ref="J6:K6"/>
    <mergeCell ref="D1:I4"/>
    <mergeCell ref="B76:E77"/>
    <mergeCell ref="I68:K68"/>
    <mergeCell ref="I72:K72"/>
    <mergeCell ref="B72:D73"/>
    <mergeCell ref="B68:E68"/>
    <mergeCell ref="F46:F48"/>
  </mergeCells>
  <dataValidations disablePrompts="1" count="2">
    <dataValidation type="list" allowBlank="1" showInputMessage="1" showErrorMessage="1" sqref="C15 J15" xr:uid="{73513B6B-B10D-4404-AB18-0804270AA21B}">
      <formula1>$D$15:$H$15</formula1>
    </dataValidation>
    <dataValidation type="list" allowBlank="1" showInputMessage="1" showErrorMessage="1" sqref="C26 J26" xr:uid="{CA890F4D-385E-492E-A554-6C22250342D7}">
      <formula1>$D$26:$F$26</formula1>
    </dataValidation>
  </dataValidations>
  <hyperlinks>
    <hyperlink ref="D8" location="Innehållsförteckning!A1" display="Tillbaka till innehållsförteckning" xr:uid="{E467B85E-DCDC-412F-B481-711334874FA7}"/>
  </hyperlinks>
  <pageMargins left="1" right="1" top="1" bottom="1" header="0.5" footer="0.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4FC39-7582-42A1-BD83-DD3C34573D6C}">
  <dimension ref="A1:P78"/>
  <sheetViews>
    <sheetView showGridLines="0" zoomScale="40" zoomScaleNormal="40" workbookViewId="0">
      <selection activeCell="I6" sqref="I6"/>
    </sheetView>
  </sheetViews>
  <sheetFormatPr defaultColWidth="8.77734375" defaultRowHeight="21"/>
  <cols>
    <col min="1" max="1" width="8.77734375" style="4"/>
    <col min="2" max="2" width="50.77734375" style="4" customWidth="1"/>
    <col min="3" max="6" width="25.77734375" style="4" customWidth="1"/>
    <col min="7" max="7" width="9" style="4" bestFit="1" customWidth="1"/>
    <col min="8" max="8" width="8.77734375" style="4"/>
    <col min="9" max="9" width="50.77734375" style="4" customWidth="1"/>
    <col min="10" max="13" width="25.77734375" style="4" customWidth="1"/>
    <col min="14" max="14" width="9" style="4" bestFit="1" customWidth="1"/>
    <col min="15" max="15" width="49.5546875" style="4" customWidth="1"/>
    <col min="16" max="16384" width="8.77734375" style="4"/>
  </cols>
  <sheetData>
    <row r="1" spans="1:15" s="10" customFormat="1" ht="24" customHeight="1">
      <c r="A1" s="86"/>
      <c r="B1" s="87"/>
      <c r="C1" s="90"/>
      <c r="D1" s="117" t="s">
        <v>0</v>
      </c>
      <c r="E1" s="118"/>
      <c r="F1" s="118"/>
      <c r="G1" s="118"/>
      <c r="H1" s="118"/>
      <c r="I1" s="118"/>
      <c r="J1" s="6"/>
      <c r="K1" s="6"/>
      <c r="L1" s="6"/>
      <c r="M1" s="6"/>
      <c r="N1" s="6"/>
      <c r="O1" s="6"/>
    </row>
    <row r="2" spans="1:15" s="10" customFormat="1" ht="30" customHeight="1">
      <c r="A2" s="86"/>
      <c r="B2" s="87"/>
      <c r="C2" s="90"/>
      <c r="D2" s="118"/>
      <c r="E2" s="118"/>
      <c r="F2" s="118"/>
      <c r="G2" s="118"/>
      <c r="H2" s="118"/>
      <c r="I2" s="118"/>
      <c r="J2" s="76" t="s">
        <v>1</v>
      </c>
      <c r="K2" s="6"/>
      <c r="L2" s="6"/>
      <c r="M2" s="6"/>
      <c r="N2" s="6"/>
      <c r="O2" s="6"/>
    </row>
    <row r="3" spans="1:15" s="10" customFormat="1" ht="27" customHeight="1">
      <c r="A3" s="86"/>
      <c r="B3" s="87"/>
      <c r="C3" s="90"/>
      <c r="D3" s="118"/>
      <c r="E3" s="118"/>
      <c r="F3" s="118"/>
      <c r="G3" s="118"/>
      <c r="H3" s="118"/>
      <c r="I3" s="118"/>
      <c r="J3" s="119" t="s">
        <v>2</v>
      </c>
      <c r="K3" s="119"/>
      <c r="L3" s="6"/>
      <c r="M3" s="6"/>
      <c r="N3" s="6"/>
      <c r="O3" s="6"/>
    </row>
    <row r="4" spans="1:15" s="10" customFormat="1" ht="28.05" customHeight="1">
      <c r="A4" s="86"/>
      <c r="B4" s="87"/>
      <c r="C4" s="90"/>
      <c r="D4" s="118"/>
      <c r="E4" s="118"/>
      <c r="F4" s="118"/>
      <c r="G4" s="118"/>
      <c r="H4" s="118"/>
      <c r="I4" s="118"/>
      <c r="J4" s="120" t="s">
        <v>3</v>
      </c>
      <c r="K4" s="120"/>
      <c r="L4" s="6"/>
      <c r="M4" s="6"/>
      <c r="N4" s="6"/>
      <c r="O4" s="6"/>
    </row>
    <row r="5" spans="1:15" s="10" customFormat="1" ht="33" customHeight="1">
      <c r="A5" s="86"/>
      <c r="B5" s="87"/>
      <c r="C5" s="91"/>
      <c r="D5" s="104" t="s">
        <v>103</v>
      </c>
      <c r="E5" s="8"/>
      <c r="F5" s="8"/>
      <c r="G5" s="8"/>
      <c r="H5" s="8"/>
      <c r="I5" s="8"/>
      <c r="J5" s="121" t="s">
        <v>4</v>
      </c>
      <c r="K5" s="121"/>
      <c r="L5" s="6"/>
      <c r="M5" s="6"/>
      <c r="N5" s="6"/>
      <c r="O5" s="6"/>
    </row>
    <row r="6" spans="1:15" s="10" customFormat="1" ht="33" customHeight="1">
      <c r="A6" s="86"/>
      <c r="B6" s="87"/>
      <c r="C6" s="92"/>
      <c r="D6" s="104" t="s">
        <v>102</v>
      </c>
      <c r="E6" s="85"/>
      <c r="F6" s="85"/>
      <c r="G6" s="85"/>
      <c r="H6" s="85"/>
      <c r="I6" s="85"/>
      <c r="J6" s="122" t="s">
        <v>5</v>
      </c>
      <c r="K6" s="122"/>
      <c r="L6" s="6"/>
      <c r="M6" s="6"/>
      <c r="N6" s="6"/>
      <c r="O6" s="6"/>
    </row>
    <row r="7" spans="1:15" s="11" customFormat="1" ht="24" customHeight="1">
      <c r="A7" s="88"/>
      <c r="B7" s="89"/>
      <c r="C7" s="91"/>
      <c r="D7" s="8"/>
      <c r="E7" s="8"/>
      <c r="F7" s="8"/>
      <c r="G7" s="7"/>
      <c r="H7" s="7"/>
      <c r="I7" s="7"/>
      <c r="J7" s="7"/>
      <c r="K7" s="7"/>
      <c r="L7" s="7"/>
      <c r="M7" s="7"/>
      <c r="N7" s="7"/>
      <c r="O7" s="7"/>
    </row>
    <row r="8" spans="1:15" ht="22.05" customHeight="1">
      <c r="D8" s="101" t="s">
        <v>14</v>
      </c>
    </row>
    <row r="9" spans="1:15" s="1" customFormat="1" ht="33.6">
      <c r="B9" s="2" t="s">
        <v>15</v>
      </c>
      <c r="I9" s="2" t="s">
        <v>16</v>
      </c>
    </row>
    <row r="10" spans="1:15">
      <c r="D10" s="17"/>
    </row>
    <row r="11" spans="1:15">
      <c r="B11" s="4" t="s">
        <v>17</v>
      </c>
      <c r="C11" s="22" t="s">
        <v>78</v>
      </c>
      <c r="I11" s="4" t="s">
        <v>17</v>
      </c>
      <c r="J11" s="22" t="s">
        <v>78</v>
      </c>
    </row>
    <row r="12" spans="1:15" ht="22.05" customHeight="1">
      <c r="B12" s="18" t="s">
        <v>19</v>
      </c>
      <c r="C12" s="21">
        <v>5000000</v>
      </c>
      <c r="D12" s="55"/>
      <c r="E12" s="12"/>
      <c r="F12" s="12"/>
      <c r="G12" s="12"/>
      <c r="H12" s="12"/>
      <c r="I12" s="18" t="s">
        <v>19</v>
      </c>
      <c r="J12" s="65">
        <v>2500000</v>
      </c>
      <c r="K12" s="57"/>
      <c r="L12" s="12"/>
      <c r="M12" s="12"/>
      <c r="N12" s="12"/>
      <c r="O12" s="62"/>
    </row>
    <row r="13" spans="1:15" ht="22.05" customHeight="1">
      <c r="B13" s="18" t="s">
        <v>20</v>
      </c>
      <c r="C13" s="64">
        <v>7</v>
      </c>
      <c r="D13" s="56"/>
      <c r="E13" s="12"/>
      <c r="F13" s="12"/>
      <c r="G13" s="12"/>
      <c r="H13" s="12"/>
      <c r="I13" s="4" t="s">
        <v>20</v>
      </c>
      <c r="J13" s="23">
        <v>7</v>
      </c>
      <c r="K13" s="57"/>
      <c r="L13" s="12"/>
      <c r="M13" s="12"/>
      <c r="N13" s="12"/>
      <c r="O13" s="62"/>
    </row>
    <row r="14" spans="1:15" ht="22.05" customHeight="1">
      <c r="B14" s="18" t="s">
        <v>21</v>
      </c>
      <c r="C14" s="21">
        <v>5000</v>
      </c>
      <c r="D14" s="57"/>
      <c r="E14" s="12"/>
      <c r="F14" s="12"/>
      <c r="G14" s="12"/>
      <c r="H14" s="12"/>
      <c r="I14" s="4" t="s">
        <v>21</v>
      </c>
      <c r="J14" s="23">
        <v>5000</v>
      </c>
      <c r="K14" s="57"/>
      <c r="L14" s="12"/>
      <c r="M14" s="12"/>
      <c r="N14" s="12"/>
      <c r="O14" s="63"/>
    </row>
    <row r="15" spans="1:15" ht="22.05" customHeight="1">
      <c r="B15" s="18" t="s">
        <v>22</v>
      </c>
      <c r="C15" s="24" t="s">
        <v>23</v>
      </c>
      <c r="D15" s="57" t="s">
        <v>23</v>
      </c>
      <c r="E15" s="13" t="s">
        <v>24</v>
      </c>
      <c r="F15" s="13" t="s">
        <v>25</v>
      </c>
      <c r="G15" s="13" t="s">
        <v>26</v>
      </c>
      <c r="H15" s="13" t="s">
        <v>27</v>
      </c>
      <c r="I15" s="4" t="s">
        <v>22</v>
      </c>
      <c r="J15" s="25" t="s">
        <v>27</v>
      </c>
      <c r="K15" s="57" t="s">
        <v>23</v>
      </c>
      <c r="L15" s="13" t="s">
        <v>24</v>
      </c>
      <c r="M15" s="13" t="s">
        <v>25</v>
      </c>
      <c r="N15" s="13" t="s">
        <v>26</v>
      </c>
      <c r="O15" s="62"/>
    </row>
    <row r="16" spans="1:15" ht="22.05" customHeight="1">
      <c r="B16" s="18" t="s">
        <v>28</v>
      </c>
      <c r="C16" s="21">
        <v>90</v>
      </c>
      <c r="D16" s="57"/>
      <c r="E16" s="12"/>
      <c r="F16" s="12"/>
      <c r="G16" s="12"/>
      <c r="H16" s="12"/>
      <c r="I16" s="4" t="s">
        <v>28</v>
      </c>
      <c r="J16" s="23">
        <v>90</v>
      </c>
      <c r="K16" s="57"/>
      <c r="L16" s="12"/>
      <c r="M16" s="12"/>
      <c r="N16" s="12"/>
    </row>
    <row r="17" spans="2:14" ht="22.05" customHeight="1">
      <c r="B17" s="18" t="s">
        <v>29</v>
      </c>
      <c r="C17" s="21">
        <v>4</v>
      </c>
      <c r="D17" s="57"/>
      <c r="E17" s="12"/>
      <c r="F17" s="12"/>
      <c r="G17" s="12"/>
      <c r="H17" s="12"/>
      <c r="I17" s="4" t="s">
        <v>29</v>
      </c>
      <c r="J17" s="23">
        <v>4</v>
      </c>
      <c r="K17" s="57"/>
      <c r="L17" s="12"/>
      <c r="M17" s="12"/>
      <c r="N17" s="12"/>
    </row>
    <row r="18" spans="2:14" ht="22.05" customHeight="1">
      <c r="B18" s="18" t="s">
        <v>30</v>
      </c>
      <c r="C18" s="21">
        <v>30000</v>
      </c>
      <c r="D18" s="57"/>
      <c r="E18" s="12"/>
      <c r="F18" s="12"/>
      <c r="G18" s="12"/>
      <c r="H18" s="12"/>
      <c r="I18" s="4" t="s">
        <v>30</v>
      </c>
      <c r="J18" s="23">
        <v>30000</v>
      </c>
      <c r="K18" s="57"/>
      <c r="L18" s="12"/>
      <c r="M18" s="12"/>
      <c r="N18" s="12"/>
    </row>
    <row r="19" spans="2:14" ht="22.05" customHeight="1">
      <c r="B19" s="18" t="s">
        <v>31</v>
      </c>
      <c r="C19" s="21">
        <v>50000</v>
      </c>
      <c r="D19" s="57"/>
      <c r="E19" s="12"/>
      <c r="F19" s="12"/>
      <c r="G19" s="12"/>
      <c r="H19" s="12"/>
      <c r="I19" s="4" t="s">
        <v>31</v>
      </c>
      <c r="J19" s="23">
        <v>50000</v>
      </c>
      <c r="K19" s="57"/>
      <c r="L19" s="12"/>
      <c r="M19" s="12"/>
      <c r="N19" s="12"/>
    </row>
    <row r="20" spans="2:14" ht="22.05" customHeight="1">
      <c r="B20" s="18" t="s">
        <v>32</v>
      </c>
      <c r="C20" s="21"/>
      <c r="D20" s="57"/>
      <c r="E20" s="12"/>
      <c r="F20" s="12"/>
      <c r="G20" s="12"/>
      <c r="H20" s="12"/>
      <c r="I20" s="4" t="s">
        <v>32</v>
      </c>
      <c r="J20" s="23"/>
      <c r="K20" s="57"/>
      <c r="L20" s="12"/>
      <c r="M20" s="12"/>
      <c r="N20" s="12"/>
    </row>
    <row r="21" spans="2:14" ht="22.05" customHeight="1">
      <c r="B21" s="18" t="s">
        <v>33</v>
      </c>
      <c r="C21" s="21">
        <v>15</v>
      </c>
      <c r="D21" s="57">
        <f>IF($C$15="El",C21,0)</f>
        <v>15</v>
      </c>
      <c r="E21" s="12"/>
      <c r="F21" s="12"/>
      <c r="G21" s="12"/>
      <c r="H21" s="12"/>
      <c r="I21" s="4" t="s">
        <v>33</v>
      </c>
      <c r="J21" s="23">
        <v>0</v>
      </c>
      <c r="K21" s="57">
        <f>IF($J$15="El",J21,0)</f>
        <v>0</v>
      </c>
      <c r="L21" s="12"/>
      <c r="M21" s="12"/>
      <c r="N21" s="12"/>
    </row>
    <row r="22" spans="2:14" ht="22.05" customHeight="1">
      <c r="B22" s="18" t="s">
        <v>34</v>
      </c>
      <c r="C22" s="21">
        <v>0</v>
      </c>
      <c r="D22" s="57">
        <f>IF($C$15="Gas",C22,0)</f>
        <v>0</v>
      </c>
      <c r="E22" s="12"/>
      <c r="F22" s="12"/>
      <c r="G22" s="12"/>
      <c r="H22" s="12"/>
      <c r="I22" s="4" t="s">
        <v>34</v>
      </c>
      <c r="J22" s="23">
        <v>0</v>
      </c>
      <c r="K22" s="57">
        <f>IF($J$15="Gas",J22,0)</f>
        <v>0</v>
      </c>
      <c r="L22" s="12"/>
      <c r="M22" s="12"/>
      <c r="N22" s="12"/>
    </row>
    <row r="23" spans="2:14" ht="22.05" customHeight="1">
      <c r="B23" s="18" t="s">
        <v>35</v>
      </c>
      <c r="C23" s="21">
        <v>0</v>
      </c>
      <c r="D23" s="57">
        <f>IF($C$15="Diesel",C23,0)</f>
        <v>0</v>
      </c>
      <c r="E23" s="12"/>
      <c r="F23" s="12"/>
      <c r="G23" s="12"/>
      <c r="H23" s="12"/>
      <c r="I23" s="4" t="s">
        <v>35</v>
      </c>
      <c r="J23" s="23">
        <v>0</v>
      </c>
      <c r="K23" s="57">
        <f>IF($J$15="Diesel",J23,0)</f>
        <v>0</v>
      </c>
      <c r="L23" s="12"/>
      <c r="M23" s="12"/>
      <c r="N23" s="12"/>
    </row>
    <row r="24" spans="2:14" ht="22.05" customHeight="1">
      <c r="B24" s="18" t="s">
        <v>36</v>
      </c>
      <c r="C24" s="21">
        <v>0</v>
      </c>
      <c r="D24" s="57">
        <f>IF($C$15="Bensin",C24,0)+IF($C$15="Gas",C24,0)</f>
        <v>0</v>
      </c>
      <c r="E24" s="12"/>
      <c r="F24" s="12"/>
      <c r="G24" s="12"/>
      <c r="H24" s="12"/>
      <c r="I24" s="4" t="s">
        <v>36</v>
      </c>
      <c r="J24" s="23">
        <v>0</v>
      </c>
      <c r="K24" s="57">
        <f>IF($J$15="Bensin",J24,0)+IF($J$15="Gas",J24,0)</f>
        <v>0</v>
      </c>
      <c r="L24" s="12"/>
      <c r="M24" s="12"/>
      <c r="N24" s="12"/>
    </row>
    <row r="25" spans="2:14" ht="22.05" customHeight="1">
      <c r="B25" s="18" t="s">
        <v>37</v>
      </c>
      <c r="C25" s="21">
        <v>0</v>
      </c>
      <c r="D25" s="57">
        <f>IF($C$15="HVO100",C25,0)</f>
        <v>0</v>
      </c>
      <c r="E25" s="12"/>
      <c r="F25" s="12"/>
      <c r="G25" s="12"/>
      <c r="H25" s="12"/>
      <c r="I25" s="4" t="s">
        <v>37</v>
      </c>
      <c r="J25" s="23">
        <v>4</v>
      </c>
      <c r="K25" s="57">
        <f>IF($J$15="HVO100",J25,0)</f>
        <v>4</v>
      </c>
      <c r="L25" s="12"/>
      <c r="M25" s="12"/>
      <c r="N25" s="12"/>
    </row>
    <row r="26" spans="2:14" ht="22.05" customHeight="1">
      <c r="B26" s="18" t="s">
        <v>38</v>
      </c>
      <c r="C26" s="82" t="s">
        <v>39</v>
      </c>
      <c r="D26" s="83" t="s">
        <v>40</v>
      </c>
      <c r="E26" s="13" t="s">
        <v>41</v>
      </c>
      <c r="F26" s="13" t="s">
        <v>39</v>
      </c>
      <c r="G26" s="13">
        <f>IF(C26="Fullt",0.8,IF(C26="Halvt",0.8888,1))</f>
        <v>1</v>
      </c>
      <c r="H26" s="12"/>
      <c r="I26" s="4" t="s">
        <v>38</v>
      </c>
      <c r="J26" s="84" t="s">
        <v>39</v>
      </c>
      <c r="K26" s="83" t="s">
        <v>40</v>
      </c>
      <c r="L26" s="13" t="s">
        <v>41</v>
      </c>
      <c r="M26" s="13" t="s">
        <v>39</v>
      </c>
      <c r="N26" s="13">
        <f>IF(J26="Fullt",0.8,IF(J26="Halvt",0.8888,1))</f>
        <v>1</v>
      </c>
    </row>
    <row r="27" spans="2:14" ht="22.05" customHeight="1">
      <c r="B27" s="18" t="s">
        <v>42</v>
      </c>
      <c r="C27" s="21">
        <v>15</v>
      </c>
      <c r="D27" s="78" t="s">
        <v>43</v>
      </c>
      <c r="E27" s="13"/>
      <c r="F27" s="13"/>
      <c r="G27" s="13"/>
      <c r="H27" s="12"/>
      <c r="I27" s="18" t="s">
        <v>42</v>
      </c>
      <c r="J27" s="23">
        <v>0</v>
      </c>
      <c r="K27" s="57"/>
      <c r="L27" s="13"/>
      <c r="M27" s="13"/>
      <c r="N27" s="13"/>
    </row>
    <row r="28" spans="2:14" ht="22.05" customHeight="1">
      <c r="B28" s="18" t="s">
        <v>44</v>
      </c>
      <c r="C28" s="21"/>
      <c r="D28" s="57"/>
      <c r="E28" s="12"/>
      <c r="F28" s="12"/>
      <c r="G28" s="12"/>
      <c r="H28" s="12"/>
      <c r="I28" s="4" t="s">
        <v>44</v>
      </c>
      <c r="J28" s="23"/>
      <c r="K28" s="57"/>
      <c r="L28" s="12"/>
      <c r="M28" s="12"/>
      <c r="N28" s="12"/>
    </row>
    <row r="29" spans="2:14" ht="22.05" customHeight="1">
      <c r="B29" s="18" t="s">
        <v>45</v>
      </c>
      <c r="C29" s="21">
        <v>1.5</v>
      </c>
      <c r="D29" s="57"/>
      <c r="E29" s="12"/>
      <c r="F29" s="12"/>
      <c r="G29" s="12"/>
      <c r="H29" s="12"/>
      <c r="I29" s="4" t="s">
        <v>45</v>
      </c>
      <c r="J29" s="23">
        <v>1.5</v>
      </c>
      <c r="K29" s="57"/>
      <c r="L29" s="12"/>
      <c r="M29" s="12"/>
      <c r="N29" s="12"/>
    </row>
    <row r="30" spans="2:14" ht="22.05" customHeight="1">
      <c r="D30" s="77"/>
      <c r="K30" s="13"/>
      <c r="L30" s="12"/>
      <c r="M30" s="12"/>
      <c r="N30" s="12"/>
    </row>
    <row r="33" spans="1:14" s="53" customFormat="1">
      <c r="C33" s="26" t="s">
        <v>46</v>
      </c>
      <c r="D33" s="26" t="s">
        <v>47</v>
      </c>
      <c r="E33" s="26"/>
      <c r="F33" s="26"/>
      <c r="G33" s="26"/>
      <c r="H33" s="26"/>
      <c r="I33" s="26"/>
      <c r="J33" s="26" t="s">
        <v>46</v>
      </c>
      <c r="K33" s="26" t="s">
        <v>47</v>
      </c>
    </row>
    <row r="34" spans="1:14" ht="5.0999999999999996" customHeight="1"/>
    <row r="35" spans="1:14" ht="22.05" customHeight="1">
      <c r="B35" s="4" t="s">
        <v>48</v>
      </c>
      <c r="C35" s="59">
        <f>(((G26*(C12-C30-((C27/100)*C12)))*(1-(C16/200))*(C17/100)))*C13</f>
        <v>654500</v>
      </c>
      <c r="D35" s="60">
        <f>C35/$C$13</f>
        <v>93500</v>
      </c>
      <c r="E35" s="12"/>
      <c r="F35" s="12"/>
      <c r="G35" s="12"/>
      <c r="H35" s="12"/>
      <c r="I35" s="4" t="s">
        <v>48</v>
      </c>
      <c r="J35" s="59">
        <f>(((N26*(J12-J30-((J27/100)*J12)))*(1-(J16/200))*(J17/100)))*J13</f>
        <v>385000</v>
      </c>
      <c r="K35" s="60">
        <f>J35/$C$13</f>
        <v>55000</v>
      </c>
      <c r="L35" s="12"/>
      <c r="M35" s="12"/>
      <c r="N35" s="12"/>
    </row>
    <row r="36" spans="1:14" ht="22.05" customHeight="1">
      <c r="B36" s="4" t="s">
        <v>49</v>
      </c>
      <c r="C36" s="58">
        <f>(G26*(C12-((C27/100)*C12)))*(C16/100)</f>
        <v>3825000</v>
      </c>
      <c r="D36" s="60">
        <f t="shared" ref="D36:D39" si="0">C36/$C$13</f>
        <v>546428.57142857148</v>
      </c>
      <c r="E36" s="12"/>
      <c r="F36" s="12"/>
      <c r="G36" s="12"/>
      <c r="H36" s="12"/>
      <c r="I36" s="4" t="s">
        <v>49</v>
      </c>
      <c r="J36" s="59">
        <f>(N26*(J12-((J27/100)*J12)))*(J16/100)</f>
        <v>2250000</v>
      </c>
      <c r="K36" s="60">
        <f t="shared" ref="K36:K40" si="1">J36/$J$13</f>
        <v>321428.57142857142</v>
      </c>
      <c r="L36" s="12"/>
      <c r="M36" s="12"/>
      <c r="N36" s="12"/>
    </row>
    <row r="37" spans="1:14" ht="22.05" customHeight="1">
      <c r="B37" s="4" t="s">
        <v>50</v>
      </c>
      <c r="C37" s="59">
        <f>C13*C14*D21*(0.8*F49)+C13*C14*D22*(0.8*F50)+C13*C14*D23*(F51*0.8)+C13*C14*D24*(F52*0.8)+C13*C14*D25*(F53*0.8)</f>
        <v>856171.44028531341</v>
      </c>
      <c r="D37" s="60">
        <f t="shared" si="0"/>
        <v>122310.20575504478</v>
      </c>
      <c r="E37" s="12"/>
      <c r="F37" s="12"/>
      <c r="G37" s="12"/>
      <c r="H37" s="12"/>
      <c r="I37" s="4" t="s">
        <v>50</v>
      </c>
      <c r="J37" s="59">
        <f>J13*J14*K21*(0.8*M49)+J13*J14*K22*(0.8*M50)+J13*J14*K23*(M51*0.8)+J13*J14*K24*(M52*0.8)+J13*J14*K25*(M53*0.8)</f>
        <v>3091346.0510489782</v>
      </c>
      <c r="K37" s="60">
        <f t="shared" si="1"/>
        <v>441620.86443556834</v>
      </c>
      <c r="L37" s="12"/>
      <c r="M37" s="12"/>
      <c r="N37" s="12"/>
    </row>
    <row r="38" spans="1:14" ht="22.05" customHeight="1">
      <c r="B38" s="4" t="s">
        <v>51</v>
      </c>
      <c r="C38" s="58">
        <v>140000</v>
      </c>
      <c r="D38" s="60">
        <f t="shared" si="0"/>
        <v>20000</v>
      </c>
      <c r="E38" s="13">
        <f>IF(C13&lt;4,0,(C13-3))</f>
        <v>4</v>
      </c>
      <c r="F38" s="12"/>
      <c r="G38" s="12"/>
      <c r="H38" s="12"/>
      <c r="I38" s="4" t="s">
        <v>51</v>
      </c>
      <c r="J38" s="58">
        <v>140000</v>
      </c>
      <c r="K38" s="60">
        <f t="shared" si="1"/>
        <v>20000</v>
      </c>
      <c r="L38" s="13">
        <f>IF(J13&lt;4,0,(J13-3))</f>
        <v>4</v>
      </c>
      <c r="M38" s="12"/>
      <c r="N38" s="12"/>
    </row>
    <row r="39" spans="1:14" ht="22.05" customHeight="1">
      <c r="B39" s="4" t="s">
        <v>52</v>
      </c>
      <c r="C39" s="58">
        <f>C13*C18</f>
        <v>210000</v>
      </c>
      <c r="D39" s="60">
        <f t="shared" si="0"/>
        <v>30000</v>
      </c>
      <c r="E39" s="12"/>
      <c r="F39" s="12"/>
      <c r="G39" s="12"/>
      <c r="H39" s="12"/>
      <c r="I39" s="4" t="s">
        <v>52</v>
      </c>
      <c r="J39" s="58">
        <f>J13*J18</f>
        <v>210000</v>
      </c>
      <c r="K39" s="60">
        <f t="shared" si="1"/>
        <v>30000</v>
      </c>
      <c r="L39" s="12"/>
      <c r="M39" s="12"/>
      <c r="N39" s="12"/>
    </row>
    <row r="40" spans="1:14" ht="22.05" customHeight="1">
      <c r="B40" s="4" t="s">
        <v>53</v>
      </c>
      <c r="C40" s="58">
        <f>C13*C19</f>
        <v>350000</v>
      </c>
      <c r="D40" s="60">
        <f>C40/C13</f>
        <v>50000</v>
      </c>
      <c r="E40" s="12"/>
      <c r="F40" s="12"/>
      <c r="G40" s="12"/>
      <c r="H40" s="12"/>
      <c r="I40" s="4" t="s">
        <v>53</v>
      </c>
      <c r="J40" s="58">
        <f>J13*J19</f>
        <v>350000</v>
      </c>
      <c r="K40" s="60">
        <f t="shared" si="1"/>
        <v>50000</v>
      </c>
      <c r="L40" s="12"/>
      <c r="M40" s="12"/>
      <c r="N40" s="12"/>
    </row>
    <row r="41" spans="1:14" ht="21.6" thickBot="1">
      <c r="D41" s="5"/>
      <c r="K41" s="5"/>
    </row>
    <row r="42" spans="1:14" ht="29.4" thickTop="1">
      <c r="B42" s="15" t="s">
        <v>54</v>
      </c>
      <c r="C42" s="16">
        <f>SUM(C35:C40)</f>
        <v>6035671.4402853139</v>
      </c>
      <c r="D42" s="16">
        <f>SUM(D35:D40)</f>
        <v>862238.7771836163</v>
      </c>
      <c r="E42" s="103">
        <f>QUOTIENT(D42,C14)</f>
        <v>172</v>
      </c>
      <c r="F42" s="103" t="s">
        <v>101</v>
      </c>
      <c r="G42" s="3"/>
      <c r="H42" s="3"/>
      <c r="I42" s="27" t="s">
        <v>54</v>
      </c>
      <c r="J42" s="28">
        <f>SUM(J35:J40)</f>
        <v>6426346.0510489782</v>
      </c>
      <c r="K42" s="28">
        <f>SUM(K35:K40)</f>
        <v>918049.43586413981</v>
      </c>
      <c r="L42" s="103">
        <f>QUOTIENT(K42,J14)</f>
        <v>183</v>
      </c>
      <c r="M42" s="103" t="s">
        <v>101</v>
      </c>
    </row>
    <row r="44" spans="1:14" s="9" customFormat="1" ht="30" customHeight="1">
      <c r="B44" s="19" t="s">
        <v>55</v>
      </c>
      <c r="C44" s="29">
        <f>D44*C13</f>
        <v>36750.000000000007</v>
      </c>
      <c r="D44" s="29">
        <f>C14*D21*C59+C14*D22*C57+C14*D23*C55+C14*D24*C56+C14*D25*C58</f>
        <v>5250.0000000000009</v>
      </c>
      <c r="E44" s="20"/>
      <c r="F44" s="20"/>
      <c r="G44" s="20"/>
      <c r="H44" s="20"/>
      <c r="I44" s="19" t="s">
        <v>55</v>
      </c>
      <c r="J44" s="29">
        <f>K44*J13</f>
        <v>62860</v>
      </c>
      <c r="K44" s="29">
        <f>J14*K21*C59+J14*K22*C57+J14*K23*C55+J14*K24*C56+J14*K25*C58</f>
        <v>8980</v>
      </c>
    </row>
    <row r="45" spans="1:14" s="9" customFormat="1" ht="30" customHeight="1">
      <c r="B45" s="19" t="s">
        <v>56</v>
      </c>
      <c r="C45" s="30">
        <f>C29*C44</f>
        <v>55125.000000000015</v>
      </c>
      <c r="D45" s="30">
        <f>C29*D44</f>
        <v>7875.0000000000018</v>
      </c>
      <c r="E45" s="20"/>
      <c r="F45" s="20"/>
      <c r="G45" s="20"/>
      <c r="H45" s="20"/>
      <c r="I45" s="19" t="s">
        <v>56</v>
      </c>
      <c r="J45" s="30">
        <f>J29*J44</f>
        <v>94290</v>
      </c>
      <c r="K45" s="30">
        <f>J29*K44</f>
        <v>13470</v>
      </c>
    </row>
    <row r="46" spans="1:14" ht="21" customHeight="1">
      <c r="F46" s="125" t="s">
        <v>57</v>
      </c>
      <c r="M46" s="129" t="s">
        <v>57</v>
      </c>
    </row>
    <row r="47" spans="1:14" ht="23.55" customHeight="1">
      <c r="B47" s="80" t="s">
        <v>58</v>
      </c>
      <c r="C47" s="81"/>
      <c r="D47" s="81"/>
      <c r="E47" s="81"/>
      <c r="F47" s="126"/>
      <c r="G47" s="81"/>
      <c r="H47" s="81"/>
      <c r="I47" s="80" t="s">
        <v>58</v>
      </c>
      <c r="J47" s="81"/>
      <c r="K47" s="81"/>
      <c r="L47" s="81"/>
      <c r="M47" s="130"/>
    </row>
    <row r="48" spans="1:14" s="14" customFormat="1">
      <c r="A48" s="4"/>
      <c r="B48" s="4"/>
      <c r="C48" s="97" t="s">
        <v>59</v>
      </c>
      <c r="D48" s="97" t="s">
        <v>60</v>
      </c>
      <c r="E48" s="4" t="s">
        <v>61</v>
      </c>
      <c r="F48" s="126"/>
      <c r="G48" s="4"/>
      <c r="H48" s="4"/>
      <c r="I48" s="4"/>
      <c r="J48" s="97" t="s">
        <v>59</v>
      </c>
      <c r="K48" s="97" t="s">
        <v>60</v>
      </c>
      <c r="L48" s="4" t="s">
        <v>61</v>
      </c>
      <c r="M48" s="130"/>
    </row>
    <row r="49" spans="2:16" ht="22.05" customHeight="1">
      <c r="B49" s="4" t="s">
        <v>98</v>
      </c>
      <c r="C49" s="96">
        <v>1.7</v>
      </c>
      <c r="D49" s="96">
        <v>6</v>
      </c>
      <c r="E49" s="58">
        <f>C13</f>
        <v>7</v>
      </c>
      <c r="F49" s="99">
        <f>C49 * ((1 + D49 / 100) ^ E49 - 1) / (E49 * (D49 / 100))</f>
        <v>2.038503429250746</v>
      </c>
      <c r="I49" s="4" t="s">
        <v>98</v>
      </c>
      <c r="J49" s="96">
        <v>1.7</v>
      </c>
      <c r="K49" s="96">
        <v>6</v>
      </c>
      <c r="L49" s="58">
        <f>J13</f>
        <v>7</v>
      </c>
      <c r="M49" s="99">
        <f>J49 * ((1 + K49 / 100) ^ L49 - 1) / (L49 * (K49 / 100))</f>
        <v>2.038503429250746</v>
      </c>
    </row>
    <row r="50" spans="2:16" ht="22.05" customHeight="1">
      <c r="B50" s="4" t="s">
        <v>63</v>
      </c>
      <c r="C50" s="96">
        <v>30</v>
      </c>
      <c r="D50" s="96">
        <v>5.5</v>
      </c>
      <c r="E50" s="58">
        <f>C13</f>
        <v>7</v>
      </c>
      <c r="F50" s="99">
        <f>C50 * ((1 + D50 / 100) ^ E50 - 1) / (E50 * (D50 / 100))</f>
        <v>35.42954502341253</v>
      </c>
      <c r="I50" s="4" t="s">
        <v>63</v>
      </c>
      <c r="J50" s="96">
        <v>30</v>
      </c>
      <c r="K50" s="96">
        <v>5.5</v>
      </c>
      <c r="L50" s="58">
        <f>J13</f>
        <v>7</v>
      </c>
      <c r="M50" s="99">
        <f>J50 * ((1 + K50 / 100) ^ L50 - 1) / (L50 * (K50 / 100))</f>
        <v>35.42954502341253</v>
      </c>
    </row>
    <row r="51" spans="2:16" ht="22.05" customHeight="1">
      <c r="B51" s="4" t="s">
        <v>64</v>
      </c>
      <c r="C51" s="96">
        <v>18</v>
      </c>
      <c r="D51" s="96">
        <v>7</v>
      </c>
      <c r="E51" s="58">
        <f>C13</f>
        <v>7</v>
      </c>
      <c r="F51" s="99">
        <f>C51 * ((1 + D51 / 100) ^ E51 - 1) / (E51 * (D51 / 100))</f>
        <v>22.253197095126005</v>
      </c>
      <c r="I51" s="4" t="s">
        <v>64</v>
      </c>
      <c r="J51" s="96">
        <v>18</v>
      </c>
      <c r="K51" s="96">
        <v>7</v>
      </c>
      <c r="L51" s="58">
        <f>J13</f>
        <v>7</v>
      </c>
      <c r="M51" s="99">
        <f>J51 * ((1 + K51 / 100) ^ L51 - 1) / (L51 * (K51 / 100))</f>
        <v>22.253197095126005</v>
      </c>
    </row>
    <row r="52" spans="2:16" ht="22.05" customHeight="1">
      <c r="B52" s="4" t="s">
        <v>65</v>
      </c>
      <c r="C52" s="96">
        <v>17</v>
      </c>
      <c r="D52" s="96">
        <v>5</v>
      </c>
      <c r="E52" s="58">
        <f>C13</f>
        <v>7</v>
      </c>
      <c r="F52" s="99">
        <f>C52 * ((1 + D52 / 100) ^ E52 - 1) / (E52 * (D52 / 100))</f>
        <v>19.773449100446438</v>
      </c>
      <c r="I52" s="4" t="s">
        <v>65</v>
      </c>
      <c r="J52" s="96">
        <v>17</v>
      </c>
      <c r="K52" s="96">
        <v>5</v>
      </c>
      <c r="L52" s="58">
        <f>J13</f>
        <v>7</v>
      </c>
      <c r="M52" s="99">
        <f>J52 * ((1 + K52 / 100) ^ L52 - 1) / (L52 * (K52 / 100))</f>
        <v>19.773449100446438</v>
      </c>
    </row>
    <row r="53" spans="2:16" ht="22.05" customHeight="1">
      <c r="B53" s="4" t="s">
        <v>66</v>
      </c>
      <c r="C53" s="96">
        <v>21</v>
      </c>
      <c r="D53" s="96">
        <v>9</v>
      </c>
      <c r="E53" s="58">
        <f>C13</f>
        <v>7</v>
      </c>
      <c r="F53" s="99">
        <f>C53 * ((1 + D53 / 100) ^ E53 - 1) / (E53 * (D53 / 100))</f>
        <v>27.601304027223019</v>
      </c>
      <c r="I53" s="4" t="s">
        <v>66</v>
      </c>
      <c r="J53" s="96">
        <v>21</v>
      </c>
      <c r="K53" s="96">
        <v>9</v>
      </c>
      <c r="L53" s="58">
        <f>J13</f>
        <v>7</v>
      </c>
      <c r="M53" s="99">
        <f>J53 * ((1 + K53 / 100) ^ L53 - 1) / (L53 * (K53 / 100))</f>
        <v>27.601304027223019</v>
      </c>
    </row>
    <row r="54" spans="2:16" ht="22.05" customHeight="1"/>
    <row r="55" spans="2:16" ht="22.05" customHeight="1">
      <c r="B55" s="4" t="s">
        <v>67</v>
      </c>
      <c r="C55" s="61">
        <v>2.6989999999999998</v>
      </c>
    </row>
    <row r="56" spans="2:16" ht="22.05" customHeight="1">
      <c r="B56" s="4" t="s">
        <v>68</v>
      </c>
      <c r="C56" s="61">
        <v>2.9340000000000002</v>
      </c>
    </row>
    <row r="57" spans="2:16" ht="22.05" customHeight="1">
      <c r="B57" s="4" t="s">
        <v>69</v>
      </c>
      <c r="C57" s="61">
        <v>0.59099999999999997</v>
      </c>
    </row>
    <row r="58" spans="2:16" ht="22.05" customHeight="1">
      <c r="B58" s="4" t="s">
        <v>70</v>
      </c>
      <c r="C58" s="61">
        <v>0.44900000000000001</v>
      </c>
    </row>
    <row r="59" spans="2:16" ht="22.05" customHeight="1">
      <c r="B59" s="4" t="s">
        <v>71</v>
      </c>
      <c r="C59" s="61">
        <v>7.0000000000000007E-2</v>
      </c>
    </row>
    <row r="62" spans="2:16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</row>
    <row r="63" spans="2:16">
      <c r="B63" s="4" t="s">
        <v>72</v>
      </c>
    </row>
    <row r="64" spans="2:16">
      <c r="B64" s="4" t="s">
        <v>73</v>
      </c>
    </row>
    <row r="66" spans="2:11">
      <c r="B66" s="32"/>
      <c r="I66" s="32"/>
    </row>
    <row r="67" spans="2:11" ht="5.0999999999999996" customHeight="1"/>
    <row r="68" spans="2:11" ht="50.1" customHeight="1">
      <c r="B68" s="124"/>
      <c r="C68" s="124"/>
      <c r="D68" s="124"/>
      <c r="E68" s="124"/>
      <c r="I68" s="123"/>
      <c r="J68" s="123"/>
      <c r="K68" s="123"/>
    </row>
    <row r="70" spans="2:11">
      <c r="B70" s="74" t="s">
        <v>74</v>
      </c>
      <c r="I70" s="32"/>
    </row>
    <row r="71" spans="2:11" ht="5.0999999999999996" customHeight="1"/>
    <row r="72" spans="2:11" ht="50.1" customHeight="1">
      <c r="B72" s="124" t="s">
        <v>75</v>
      </c>
      <c r="C72" s="124"/>
      <c r="D72" s="124"/>
      <c r="E72" s="73"/>
      <c r="I72" s="124"/>
      <c r="J72" s="124"/>
      <c r="K72" s="124"/>
    </row>
    <row r="73" spans="2:11">
      <c r="B73" s="124"/>
      <c r="C73" s="124"/>
      <c r="D73" s="124"/>
      <c r="I73" s="32"/>
    </row>
    <row r="74" spans="2:11">
      <c r="B74" s="32" t="s">
        <v>76</v>
      </c>
    </row>
    <row r="75" spans="2:11" ht="4.05" customHeight="1"/>
    <row r="76" spans="2:11" ht="22.05" customHeight="1">
      <c r="B76" s="123" t="s">
        <v>77</v>
      </c>
      <c r="C76" s="123"/>
      <c r="D76" s="123"/>
      <c r="E76" s="123"/>
    </row>
    <row r="77" spans="2:11">
      <c r="B77" s="123"/>
      <c r="C77" s="123"/>
      <c r="D77" s="123"/>
      <c r="E77" s="123"/>
    </row>
    <row r="78" spans="2:11" ht="74.099999999999994" customHeight="1"/>
  </sheetData>
  <mergeCells count="12">
    <mergeCell ref="F46:F48"/>
    <mergeCell ref="M46:M48"/>
    <mergeCell ref="J6:K6"/>
    <mergeCell ref="J3:K3"/>
    <mergeCell ref="J4:K4"/>
    <mergeCell ref="J5:K5"/>
    <mergeCell ref="D1:I4"/>
    <mergeCell ref="B68:E68"/>
    <mergeCell ref="I68:K68"/>
    <mergeCell ref="I72:K72"/>
    <mergeCell ref="B76:E77"/>
    <mergeCell ref="B72:D73"/>
  </mergeCells>
  <dataValidations disablePrompts="1" count="2">
    <dataValidation type="list" allowBlank="1" showInputMessage="1" showErrorMessage="1" sqref="C26 J26" xr:uid="{2DF6B43A-53E8-4383-9307-8BD697CCEFB6}">
      <formula1>$D$26:$F$26</formula1>
    </dataValidation>
    <dataValidation type="list" allowBlank="1" showInputMessage="1" showErrorMessage="1" sqref="C15 J15" xr:uid="{173DC78E-F6D9-4DC9-8CB6-E1FAB6A69F03}">
      <formula1>$D$15:$H$15</formula1>
    </dataValidation>
  </dataValidations>
  <hyperlinks>
    <hyperlink ref="D8" location="Innehållsförteckning!A1" display="Tillbaka till innehållsförteckning" xr:uid="{B05140A4-68F7-42EC-BCDE-BB02A247C46E}"/>
  </hyperlinks>
  <pageMargins left="1" right="1" top="1" bottom="1" header="0.5" footer="0.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211EF-D5FA-4B33-9AA0-9B0ABA611778}">
  <dimension ref="A1:S72"/>
  <sheetViews>
    <sheetView showGridLines="0" zoomScale="40" zoomScaleNormal="40" workbookViewId="0">
      <selection activeCell="G6" sqref="G6"/>
    </sheetView>
  </sheetViews>
  <sheetFormatPr defaultColWidth="8.77734375" defaultRowHeight="21"/>
  <cols>
    <col min="1" max="1" width="8.77734375" style="33"/>
    <col min="2" max="2" width="50.77734375" style="33" customWidth="1"/>
    <col min="3" max="6" width="25.77734375" style="33" customWidth="1"/>
    <col min="7" max="7" width="30.21875" style="33" customWidth="1"/>
    <col min="8" max="8" width="8.77734375" style="33"/>
    <col min="9" max="9" width="50.77734375" style="33" customWidth="1"/>
    <col min="10" max="10" width="25.77734375" style="33" customWidth="1"/>
    <col min="11" max="11" width="20.77734375" style="33" customWidth="1"/>
    <col min="12" max="12" width="24.5546875" style="33" customWidth="1"/>
    <col min="13" max="13" width="24.21875" style="33" customWidth="1"/>
    <col min="14" max="14" width="8.77734375" style="33"/>
    <col min="15" max="15" width="8.5546875" style="33"/>
    <col min="16" max="16" width="35" style="33" customWidth="1"/>
    <col min="17" max="16384" width="8.77734375" style="33"/>
  </cols>
  <sheetData>
    <row r="1" spans="1:19" s="10" customFormat="1" ht="24" customHeight="1">
      <c r="A1" s="86"/>
      <c r="B1" s="87"/>
      <c r="C1" s="90"/>
      <c r="D1" s="117" t="s">
        <v>0</v>
      </c>
      <c r="E1" s="118"/>
      <c r="F1" s="118"/>
      <c r="G1" s="118"/>
      <c r="H1" s="118"/>
      <c r="I1" s="118"/>
      <c r="J1" s="6"/>
      <c r="K1" s="6"/>
      <c r="L1" s="6"/>
      <c r="M1" s="6"/>
      <c r="N1" s="6"/>
      <c r="O1" s="6"/>
    </row>
    <row r="2" spans="1:19" s="10" customFormat="1" ht="30" customHeight="1">
      <c r="A2" s="86"/>
      <c r="B2" s="87"/>
      <c r="C2" s="90"/>
      <c r="D2" s="118"/>
      <c r="E2" s="118"/>
      <c r="F2" s="118"/>
      <c r="G2" s="118"/>
      <c r="H2" s="118"/>
      <c r="I2" s="118"/>
      <c r="J2" s="76" t="s">
        <v>1</v>
      </c>
      <c r="K2" s="6"/>
      <c r="L2" s="6"/>
      <c r="M2" s="6"/>
      <c r="N2" s="6"/>
      <c r="O2" s="6"/>
    </row>
    <row r="3" spans="1:19" s="10" customFormat="1" ht="27" customHeight="1">
      <c r="A3" s="86"/>
      <c r="B3" s="87"/>
      <c r="C3" s="90"/>
      <c r="D3" s="118"/>
      <c r="E3" s="118"/>
      <c r="F3" s="118"/>
      <c r="G3" s="118"/>
      <c r="H3" s="118"/>
      <c r="I3" s="118"/>
      <c r="J3" s="119" t="s">
        <v>2</v>
      </c>
      <c r="K3" s="119"/>
      <c r="L3" s="6"/>
      <c r="M3" s="6"/>
      <c r="N3" s="6"/>
      <c r="O3" s="6"/>
    </row>
    <row r="4" spans="1:19" s="10" customFormat="1" ht="28.05" customHeight="1">
      <c r="A4" s="86"/>
      <c r="B4" s="87"/>
      <c r="C4" s="90"/>
      <c r="D4" s="118"/>
      <c r="E4" s="118"/>
      <c r="F4" s="118"/>
      <c r="G4" s="118"/>
      <c r="H4" s="118"/>
      <c r="I4" s="118"/>
      <c r="J4" s="120" t="s">
        <v>3</v>
      </c>
      <c r="K4" s="120"/>
      <c r="L4" s="6"/>
      <c r="M4" s="6"/>
      <c r="N4" s="6"/>
      <c r="O4" s="6"/>
    </row>
    <row r="5" spans="1:19" s="10" customFormat="1" ht="33" customHeight="1">
      <c r="A5" s="86"/>
      <c r="B5" s="87"/>
      <c r="C5" s="91"/>
      <c r="D5" s="104" t="s">
        <v>103</v>
      </c>
      <c r="E5" s="8"/>
      <c r="F5" s="8"/>
      <c r="G5" s="8"/>
      <c r="H5" s="8"/>
      <c r="I5" s="8"/>
      <c r="J5" s="121" t="s">
        <v>4</v>
      </c>
      <c r="K5" s="121"/>
      <c r="L5" s="6"/>
      <c r="M5" s="6"/>
      <c r="N5" s="6"/>
      <c r="O5" s="6"/>
    </row>
    <row r="6" spans="1:19" s="10" customFormat="1" ht="33" customHeight="1">
      <c r="A6" s="86"/>
      <c r="B6" s="87"/>
      <c r="C6" s="92"/>
      <c r="D6" s="104" t="s">
        <v>102</v>
      </c>
      <c r="E6" s="85"/>
      <c r="F6" s="85"/>
      <c r="G6" s="85"/>
      <c r="H6" s="85"/>
      <c r="I6" s="85"/>
      <c r="J6" s="122" t="s">
        <v>5</v>
      </c>
      <c r="K6" s="122"/>
      <c r="L6" s="6"/>
      <c r="M6" s="6"/>
      <c r="N6" s="6"/>
      <c r="O6" s="6"/>
    </row>
    <row r="7" spans="1:19" s="11" customFormat="1" ht="24" customHeight="1">
      <c r="A7" s="88"/>
      <c r="B7" s="89"/>
      <c r="C7" s="91"/>
      <c r="D7" s="8"/>
      <c r="E7" s="8"/>
      <c r="F7" s="8"/>
      <c r="G7" s="7"/>
      <c r="H7" s="7"/>
      <c r="I7" s="7"/>
      <c r="J7" s="7"/>
      <c r="K7" s="7"/>
      <c r="L7" s="7"/>
      <c r="M7" s="7"/>
      <c r="N7" s="7"/>
      <c r="O7" s="7"/>
    </row>
    <row r="8" spans="1:19" ht="22.05" customHeight="1">
      <c r="D8" s="100" t="s">
        <v>14</v>
      </c>
    </row>
    <row r="9" spans="1:19" s="36" customFormat="1" ht="34.049999999999997" customHeight="1">
      <c r="B9" s="38" t="s">
        <v>15</v>
      </c>
      <c r="C9" s="39"/>
      <c r="D9" s="39"/>
      <c r="E9" s="39"/>
      <c r="F9" s="39"/>
      <c r="G9" s="39"/>
      <c r="H9" s="39"/>
      <c r="I9" s="38" t="s">
        <v>16</v>
      </c>
    </row>
    <row r="10" spans="1:19" ht="22.05" customHeight="1">
      <c r="P10" s="66"/>
      <c r="Q10" s="66"/>
      <c r="R10" s="66"/>
      <c r="S10" s="66"/>
    </row>
    <row r="11" spans="1:19" ht="22.05" customHeight="1">
      <c r="B11" s="4" t="s">
        <v>79</v>
      </c>
      <c r="C11" s="22" t="s">
        <v>80</v>
      </c>
      <c r="D11" s="71"/>
      <c r="E11" s="4"/>
      <c r="F11" s="4"/>
      <c r="G11" s="4"/>
      <c r="H11" s="4"/>
      <c r="I11" s="4" t="s">
        <v>79</v>
      </c>
      <c r="J11" s="22" t="s">
        <v>81</v>
      </c>
      <c r="K11" s="71"/>
      <c r="P11" s="66"/>
      <c r="Q11" s="66"/>
      <c r="R11" s="66"/>
      <c r="S11" s="66"/>
    </row>
    <row r="12" spans="1:19" ht="22.05" customHeight="1">
      <c r="B12" s="33" t="s">
        <v>19</v>
      </c>
      <c r="C12" s="40">
        <v>700000</v>
      </c>
      <c r="D12" s="72">
        <f>C12-((C25/100)*C12)</f>
        <v>700000</v>
      </c>
      <c r="E12" s="34"/>
      <c r="F12" s="34"/>
      <c r="G12" s="34"/>
      <c r="H12" s="34"/>
      <c r="I12" s="33" t="s">
        <v>19</v>
      </c>
      <c r="J12" s="40">
        <v>1000000</v>
      </c>
      <c r="K12" s="72">
        <f>J12-((J25/100)*J12)</f>
        <v>850000</v>
      </c>
      <c r="L12" s="34"/>
      <c r="M12" s="34"/>
      <c r="N12" s="34"/>
      <c r="O12" s="34"/>
      <c r="P12" s="66"/>
      <c r="Q12" s="66"/>
      <c r="R12" s="66"/>
      <c r="S12" s="66"/>
    </row>
    <row r="13" spans="1:19" ht="22.05" customHeight="1">
      <c r="B13" s="33" t="s">
        <v>20</v>
      </c>
      <c r="C13" s="40">
        <v>8</v>
      </c>
      <c r="D13" s="72"/>
      <c r="E13" s="34"/>
      <c r="F13" s="34"/>
      <c r="G13" s="34"/>
      <c r="H13" s="34"/>
      <c r="I13" s="33" t="s">
        <v>20</v>
      </c>
      <c r="J13" s="40">
        <v>8</v>
      </c>
      <c r="K13" s="72"/>
      <c r="L13" s="34"/>
      <c r="M13" s="34"/>
      <c r="N13" s="34"/>
      <c r="O13" s="34"/>
      <c r="P13" s="67"/>
      <c r="Q13" s="66"/>
      <c r="R13" s="66"/>
      <c r="S13" s="66"/>
    </row>
    <row r="14" spans="1:19" ht="22.05" customHeight="1">
      <c r="B14" s="33" t="s">
        <v>82</v>
      </c>
      <c r="C14" s="40">
        <v>600</v>
      </c>
      <c r="D14" s="72"/>
      <c r="E14" s="34"/>
      <c r="F14" s="34"/>
      <c r="G14" s="34"/>
      <c r="H14" s="34"/>
      <c r="I14" s="33" t="s">
        <v>82</v>
      </c>
      <c r="J14" s="40">
        <v>600</v>
      </c>
      <c r="K14" s="72"/>
      <c r="L14" s="34"/>
      <c r="M14" s="34"/>
      <c r="N14" s="34"/>
      <c r="O14" s="34"/>
      <c r="P14" s="66"/>
      <c r="Q14" s="66"/>
      <c r="R14" s="66"/>
      <c r="S14" s="66"/>
    </row>
    <row r="15" spans="1:19" ht="22.05" customHeight="1">
      <c r="B15" s="33" t="s">
        <v>22</v>
      </c>
      <c r="C15" s="42" t="s">
        <v>27</v>
      </c>
      <c r="D15" s="72" t="s">
        <v>23</v>
      </c>
      <c r="E15" s="34" t="s">
        <v>25</v>
      </c>
      <c r="F15" s="34" t="s">
        <v>26</v>
      </c>
      <c r="G15" s="34" t="s">
        <v>83</v>
      </c>
      <c r="H15" s="34" t="s">
        <v>27</v>
      </c>
      <c r="I15" s="33" t="s">
        <v>22</v>
      </c>
      <c r="J15" s="42" t="s">
        <v>23</v>
      </c>
      <c r="K15" s="72" t="s">
        <v>23</v>
      </c>
      <c r="L15" s="34" t="s">
        <v>25</v>
      </c>
      <c r="M15" s="34" t="s">
        <v>26</v>
      </c>
      <c r="N15" s="34" t="s">
        <v>83</v>
      </c>
      <c r="O15" s="34"/>
      <c r="P15" s="66"/>
      <c r="Q15" s="66"/>
      <c r="R15" s="66"/>
      <c r="S15" s="66"/>
    </row>
    <row r="16" spans="1:19" ht="22.05" customHeight="1">
      <c r="B16" s="33" t="s">
        <v>28</v>
      </c>
      <c r="C16" s="41">
        <v>90</v>
      </c>
      <c r="D16" s="72"/>
      <c r="E16" s="34"/>
      <c r="F16" s="34"/>
      <c r="G16" s="34"/>
      <c r="H16" s="34"/>
      <c r="I16" s="33" t="s">
        <v>28</v>
      </c>
      <c r="J16" s="41">
        <v>90</v>
      </c>
      <c r="K16" s="72"/>
      <c r="L16" s="34"/>
      <c r="M16" s="34"/>
      <c r="N16" s="34"/>
      <c r="O16" s="34"/>
      <c r="P16" s="66"/>
      <c r="Q16" s="66"/>
      <c r="R16" s="66"/>
      <c r="S16" s="66"/>
    </row>
    <row r="17" spans="1:15" ht="22.05" customHeight="1">
      <c r="B17" s="33" t="s">
        <v>29</v>
      </c>
      <c r="C17" s="40">
        <v>4</v>
      </c>
      <c r="D17" s="72"/>
      <c r="E17" s="34"/>
      <c r="F17" s="34"/>
      <c r="G17" s="34"/>
      <c r="H17" s="34"/>
      <c r="I17" s="33" t="s">
        <v>29</v>
      </c>
      <c r="J17" s="40">
        <v>4</v>
      </c>
      <c r="K17" s="72"/>
      <c r="L17" s="34"/>
      <c r="M17" s="34"/>
      <c r="N17" s="34"/>
      <c r="O17" s="34"/>
    </row>
    <row r="18" spans="1:15" ht="22.05" customHeight="1">
      <c r="B18" s="33" t="s">
        <v>30</v>
      </c>
      <c r="C18" s="40">
        <v>15000</v>
      </c>
      <c r="D18" s="72"/>
      <c r="E18" s="34"/>
      <c r="F18" s="34"/>
      <c r="G18" s="34"/>
      <c r="H18" s="34"/>
      <c r="I18" s="33" t="s">
        <v>30</v>
      </c>
      <c r="J18" s="43">
        <v>10000</v>
      </c>
      <c r="K18" s="72"/>
      <c r="L18" s="34"/>
      <c r="M18" s="34"/>
      <c r="N18" s="34"/>
      <c r="O18" s="34"/>
    </row>
    <row r="19" spans="1:15" ht="22.05" customHeight="1">
      <c r="B19" s="33" t="s">
        <v>31</v>
      </c>
      <c r="C19" s="40">
        <v>5000</v>
      </c>
      <c r="D19" s="72"/>
      <c r="E19" s="34"/>
      <c r="F19" s="34"/>
      <c r="G19" s="34"/>
      <c r="H19" s="34"/>
      <c r="I19" s="33" t="s">
        <v>31</v>
      </c>
      <c r="J19" s="40">
        <v>5000</v>
      </c>
      <c r="K19" s="72"/>
      <c r="L19" s="34"/>
      <c r="M19" s="34"/>
      <c r="N19" s="34"/>
      <c r="O19" s="34"/>
    </row>
    <row r="20" spans="1:15" ht="22.05" customHeight="1">
      <c r="B20" s="33" t="s">
        <v>84</v>
      </c>
      <c r="C20" s="40">
        <v>0</v>
      </c>
      <c r="D20" s="72">
        <f>IF(C15="El",C20,0)</f>
        <v>0</v>
      </c>
      <c r="E20" s="34"/>
      <c r="F20" s="34"/>
      <c r="G20" s="34"/>
      <c r="H20" s="34"/>
      <c r="I20" s="33" t="s">
        <v>84</v>
      </c>
      <c r="J20" s="40">
        <v>5</v>
      </c>
      <c r="K20" s="72">
        <f>IF(J15="El",J20,0)</f>
        <v>5</v>
      </c>
      <c r="L20" s="34"/>
      <c r="M20" s="34"/>
      <c r="N20" s="34"/>
      <c r="O20" s="34"/>
    </row>
    <row r="21" spans="1:15" ht="22.05" customHeight="1">
      <c r="B21" s="33" t="s">
        <v>85</v>
      </c>
      <c r="C21" s="40">
        <v>0</v>
      </c>
      <c r="D21" s="72">
        <f>IF(C15="Diesel",C21,0)</f>
        <v>0</v>
      </c>
      <c r="E21" s="34"/>
      <c r="F21" s="34"/>
      <c r="G21" s="34"/>
      <c r="H21" s="34"/>
      <c r="I21" s="33" t="s">
        <v>85</v>
      </c>
      <c r="J21" s="40">
        <v>0</v>
      </c>
      <c r="K21" s="72">
        <f>IF(J15="Diesel",J21,0)</f>
        <v>0</v>
      </c>
      <c r="L21" s="34"/>
      <c r="M21" s="34"/>
      <c r="N21" s="34"/>
      <c r="O21" s="34"/>
    </row>
    <row r="22" spans="1:15" ht="22.05" customHeight="1">
      <c r="B22" s="33" t="s">
        <v>86</v>
      </c>
      <c r="C22" s="40">
        <v>0</v>
      </c>
      <c r="D22" s="72">
        <f>IF(C15="Bensin",C22,0)</f>
        <v>0</v>
      </c>
      <c r="E22" s="34"/>
      <c r="F22" s="34"/>
      <c r="G22" s="34"/>
      <c r="H22" s="34"/>
      <c r="I22" s="33" t="s">
        <v>86</v>
      </c>
      <c r="J22" s="40">
        <v>0</v>
      </c>
      <c r="K22" s="72">
        <f>IF(J15="Bensin",J22,0)</f>
        <v>0</v>
      </c>
      <c r="L22" s="34"/>
      <c r="M22" s="34"/>
      <c r="N22" s="34"/>
      <c r="O22" s="34"/>
    </row>
    <row r="23" spans="1:15" ht="22.05" customHeight="1">
      <c r="B23" s="33" t="s">
        <v>87</v>
      </c>
      <c r="C23" s="40">
        <v>0</v>
      </c>
      <c r="D23" s="72">
        <f>IF(C15="Alkylatbensin",C23,0)</f>
        <v>0</v>
      </c>
      <c r="E23" s="34"/>
      <c r="F23" s="34"/>
      <c r="G23" s="34"/>
      <c r="H23" s="34"/>
      <c r="I23" s="33" t="s">
        <v>87</v>
      </c>
      <c r="J23" s="40">
        <v>0</v>
      </c>
      <c r="K23" s="72">
        <f>IF(J15="Alkylatbensin",J23,0)</f>
        <v>0</v>
      </c>
      <c r="L23" s="34"/>
      <c r="M23" s="34"/>
      <c r="N23" s="34"/>
      <c r="O23" s="34"/>
    </row>
    <row r="24" spans="1:15" ht="22.05" customHeight="1">
      <c r="B24" s="33" t="s">
        <v>88</v>
      </c>
      <c r="C24" s="40">
        <v>3</v>
      </c>
      <c r="D24" s="72">
        <f>IF(C15="HVO100",C24,0)</f>
        <v>3</v>
      </c>
      <c r="E24" s="34"/>
      <c r="F24" s="34"/>
      <c r="G24" s="34"/>
      <c r="H24" s="34"/>
      <c r="I24" s="33" t="s">
        <v>88</v>
      </c>
      <c r="J24" s="40">
        <v>0</v>
      </c>
      <c r="K24" s="72">
        <f>IF(J15="HVO100",J24,0)</f>
        <v>0</v>
      </c>
      <c r="L24" s="34"/>
      <c r="M24" s="34"/>
      <c r="N24" s="34"/>
      <c r="O24" s="34"/>
    </row>
    <row r="25" spans="1:15" ht="22.05" customHeight="1">
      <c r="B25" s="18" t="s">
        <v>42</v>
      </c>
      <c r="C25" s="40">
        <v>0</v>
      </c>
      <c r="D25" s="72"/>
      <c r="E25" s="34"/>
      <c r="F25" s="34"/>
      <c r="G25" s="34"/>
      <c r="H25" s="34"/>
      <c r="I25" s="18" t="s">
        <v>42</v>
      </c>
      <c r="J25" s="40">
        <v>15</v>
      </c>
      <c r="K25" s="78" t="s">
        <v>89</v>
      </c>
      <c r="L25" s="34"/>
      <c r="M25" s="34"/>
      <c r="N25" s="34"/>
      <c r="O25" s="34"/>
    </row>
    <row r="26" spans="1:15" ht="22.05" customHeight="1">
      <c r="B26" s="33" t="s">
        <v>45</v>
      </c>
      <c r="C26" s="40">
        <v>1.5</v>
      </c>
      <c r="D26" s="72"/>
      <c r="E26" s="34"/>
      <c r="F26" s="34"/>
      <c r="G26" s="34"/>
      <c r="H26" s="34"/>
      <c r="I26" s="33" t="s">
        <v>45</v>
      </c>
      <c r="J26" s="40">
        <v>1.5</v>
      </c>
      <c r="K26" s="72"/>
      <c r="L26" s="34"/>
      <c r="M26" s="34"/>
      <c r="N26" s="34"/>
      <c r="O26" s="34"/>
    </row>
    <row r="27" spans="1:15" ht="22.05" customHeight="1">
      <c r="A27" s="4"/>
      <c r="B27" s="4"/>
      <c r="C27" s="4"/>
      <c r="D27" s="4"/>
      <c r="E27" s="4"/>
      <c r="F27" s="125" t="s">
        <v>57</v>
      </c>
      <c r="G27" s="4"/>
      <c r="H27" s="4"/>
      <c r="I27" s="4"/>
      <c r="J27" s="4"/>
      <c r="K27" s="4"/>
      <c r="L27" s="4"/>
      <c r="M27" s="129" t="s">
        <v>57</v>
      </c>
      <c r="N27" s="34"/>
      <c r="O27" s="34"/>
    </row>
    <row r="28" spans="1:15" ht="22.05" customHeight="1">
      <c r="A28" s="4"/>
      <c r="B28" s="80" t="s">
        <v>58</v>
      </c>
      <c r="C28" s="81"/>
      <c r="D28" s="81"/>
      <c r="E28" s="81"/>
      <c r="F28" s="126"/>
      <c r="G28" s="81"/>
      <c r="H28" s="81"/>
      <c r="I28" s="80" t="s">
        <v>58</v>
      </c>
      <c r="J28" s="81"/>
      <c r="K28" s="81"/>
      <c r="L28" s="81"/>
      <c r="M28" s="130"/>
      <c r="N28" s="34"/>
      <c r="O28" s="34"/>
    </row>
    <row r="29" spans="1:15" ht="22.05" customHeight="1">
      <c r="A29" s="4"/>
      <c r="B29" s="4"/>
      <c r="C29" s="97" t="s">
        <v>59</v>
      </c>
      <c r="D29" s="97" t="s">
        <v>60</v>
      </c>
      <c r="E29" s="4" t="s">
        <v>61</v>
      </c>
      <c r="F29" s="126"/>
      <c r="G29" s="4"/>
      <c r="H29" s="4"/>
      <c r="I29" s="4"/>
      <c r="J29" s="97" t="s">
        <v>59</v>
      </c>
      <c r="K29" s="97" t="s">
        <v>60</v>
      </c>
      <c r="L29" s="4" t="s">
        <v>61</v>
      </c>
      <c r="M29" s="130"/>
    </row>
    <row r="30" spans="1:15" ht="22.05" customHeight="1">
      <c r="A30" s="4"/>
      <c r="B30" s="4" t="s">
        <v>98</v>
      </c>
      <c r="C30" s="96">
        <v>1.7</v>
      </c>
      <c r="D30" s="96">
        <v>6</v>
      </c>
      <c r="E30" s="58">
        <f>C13</f>
        <v>8</v>
      </c>
      <c r="F30" s="99">
        <f>C30 * ((1 + D30 / 100) ^ E30 - 1) / (E30 * (D30 / 100))</f>
        <v>2.1032119306300663</v>
      </c>
      <c r="G30" s="4"/>
      <c r="H30" s="4"/>
      <c r="I30" s="4" t="s">
        <v>98</v>
      </c>
      <c r="J30" s="96">
        <v>1.7</v>
      </c>
      <c r="K30" s="96">
        <v>6</v>
      </c>
      <c r="L30" s="58">
        <f>J13</f>
        <v>8</v>
      </c>
      <c r="M30" s="99">
        <f>J30 * ((1 + K30 / 100) ^ L30 - 1) / (L30 * (K30 / 100))</f>
        <v>2.1032119306300663</v>
      </c>
    </row>
    <row r="31" spans="1:15" ht="22.05" customHeight="1">
      <c r="A31" s="4"/>
      <c r="B31" s="4" t="s">
        <v>63</v>
      </c>
      <c r="C31" s="96">
        <v>30</v>
      </c>
      <c r="D31" s="96">
        <v>5.5</v>
      </c>
      <c r="E31" s="58">
        <f>C13</f>
        <v>8</v>
      </c>
      <c r="F31" s="99">
        <f>C31 * ((1 + D31 / 100) ^ E31 - 1) / (E31 * (D31 / 100))</f>
        <v>36.455898749737692</v>
      </c>
      <c r="G31" s="4"/>
      <c r="H31" s="4"/>
      <c r="I31" s="4" t="s">
        <v>63</v>
      </c>
      <c r="J31" s="96">
        <v>30</v>
      </c>
      <c r="K31" s="96">
        <v>5.5</v>
      </c>
      <c r="L31" s="58">
        <f>J13</f>
        <v>8</v>
      </c>
      <c r="M31" s="99">
        <f>J31 * ((1 + K31 / 100) ^ L31 - 1) / (L31 * (K31 / 100))</f>
        <v>36.455898749737692</v>
      </c>
    </row>
    <row r="32" spans="1:15" ht="22.05" customHeight="1">
      <c r="A32" s="4"/>
      <c r="B32" s="4" t="s">
        <v>64</v>
      </c>
      <c r="C32" s="96">
        <v>18</v>
      </c>
      <c r="D32" s="96">
        <v>7</v>
      </c>
      <c r="E32" s="58">
        <f>C13</f>
        <v>8</v>
      </c>
      <c r="F32" s="99">
        <f>C32 * ((1 + D32 / 100) ^ E32 - 1) / (E32 * (D32 / 100))</f>
        <v>23.084555780311721</v>
      </c>
      <c r="G32" s="4"/>
      <c r="H32" s="4"/>
      <c r="I32" s="4" t="s">
        <v>64</v>
      </c>
      <c r="J32" s="96">
        <v>18</v>
      </c>
      <c r="K32" s="96">
        <v>7</v>
      </c>
      <c r="L32" s="58">
        <f>J13</f>
        <v>8</v>
      </c>
      <c r="M32" s="99">
        <f>J32 * ((1 + K32 / 100) ^ L32 - 1) / (L32 * (K32 / 100))</f>
        <v>23.084555780311721</v>
      </c>
    </row>
    <row r="33" spans="1:13" ht="22.05" customHeight="1">
      <c r="A33" s="4"/>
      <c r="B33" s="4" t="s">
        <v>65</v>
      </c>
      <c r="C33" s="96">
        <v>17</v>
      </c>
      <c r="D33" s="96">
        <v>5</v>
      </c>
      <c r="E33" s="58">
        <f>C13</f>
        <v>8</v>
      </c>
      <c r="F33" s="99">
        <f>C33 * ((1 + D33 / 100) ^ E33 - 1) / (E33 * (D33 / 100))</f>
        <v>20.291856361035158</v>
      </c>
      <c r="G33" s="4"/>
      <c r="H33" s="4"/>
      <c r="I33" s="4" t="s">
        <v>65</v>
      </c>
      <c r="J33" s="96">
        <v>17</v>
      </c>
      <c r="K33" s="96">
        <v>5</v>
      </c>
      <c r="L33" s="58">
        <f>J13</f>
        <v>8</v>
      </c>
      <c r="M33" s="99">
        <f>J33 * ((1 + K33 / 100) ^ L33 - 1) / (L33 * (K33 / 100))</f>
        <v>20.291856361035158</v>
      </c>
    </row>
    <row r="34" spans="1:13" ht="22.05" customHeight="1">
      <c r="A34" s="4"/>
      <c r="B34" s="4" t="s">
        <v>66</v>
      </c>
      <c r="C34" s="96">
        <v>21</v>
      </c>
      <c r="D34" s="96">
        <v>9</v>
      </c>
      <c r="E34" s="58">
        <f>C13</f>
        <v>8</v>
      </c>
      <c r="F34" s="99">
        <f>C34 * ((1 + D34 / 100) ^ E34 - 1) / (E34 * (D34 / 100))</f>
        <v>28.949743715963962</v>
      </c>
      <c r="G34" s="4"/>
      <c r="H34" s="4"/>
      <c r="I34" s="4" t="s">
        <v>66</v>
      </c>
      <c r="J34" s="96">
        <v>21</v>
      </c>
      <c r="K34" s="96">
        <v>9</v>
      </c>
      <c r="L34" s="58">
        <f>J13</f>
        <v>8</v>
      </c>
      <c r="M34" s="99">
        <f>J34 * ((1 + K34 / 100) ^ L34 - 1) / (L34 * (K34 / 100))</f>
        <v>28.949743715963962</v>
      </c>
    </row>
    <row r="35" spans="1:13" ht="22.05" customHeight="1">
      <c r="G35" s="52"/>
    </row>
    <row r="36" spans="1:13" ht="22.05" customHeight="1"/>
    <row r="37" spans="1:13" s="52" customFormat="1" ht="22.05" customHeight="1">
      <c r="C37" s="52" t="s">
        <v>46</v>
      </c>
      <c r="D37" s="52" t="s">
        <v>47</v>
      </c>
      <c r="J37" s="52" t="s">
        <v>46</v>
      </c>
      <c r="K37" s="52" t="s">
        <v>47</v>
      </c>
    </row>
    <row r="38" spans="1:13" ht="5.0999999999999996" customHeight="1"/>
    <row r="39" spans="1:13" ht="22.05" customHeight="1">
      <c r="B39" s="33" t="s">
        <v>48</v>
      </c>
      <c r="C39" s="69">
        <f>((C17/100)*(D12*(1-C16/100)+D12*(C16/200)))*C13</f>
        <v>123200</v>
      </c>
      <c r="D39" s="69">
        <f>C39/$C$13</f>
        <v>15400</v>
      </c>
      <c r="I39" s="33" t="s">
        <v>48</v>
      </c>
      <c r="J39" s="69">
        <f>((J17/100)*(K12*(1-J16/100)+K12*(J16/200)))*J13</f>
        <v>149600</v>
      </c>
      <c r="K39" s="69">
        <f>J39/$J$13</f>
        <v>18700</v>
      </c>
    </row>
    <row r="40" spans="1:13" ht="22.05" customHeight="1">
      <c r="B40" s="33" t="s">
        <v>49</v>
      </c>
      <c r="C40" s="70">
        <f>((C16/100)*D12)</f>
        <v>630000</v>
      </c>
      <c r="D40" s="69">
        <f>C40/$C$13</f>
        <v>78750</v>
      </c>
      <c r="I40" s="33" t="s">
        <v>49</v>
      </c>
      <c r="J40" s="70">
        <f>((J16/100)*K12)</f>
        <v>765000</v>
      </c>
      <c r="K40" s="69">
        <f t="shared" ref="K40:K43" si="0">J40/$J$13</f>
        <v>95625</v>
      </c>
    </row>
    <row r="41" spans="1:13" ht="22.05" customHeight="1">
      <c r="B41" s="33" t="s">
        <v>50</v>
      </c>
      <c r="C41" s="69">
        <f>(C14*0.8*D20*F30+C14*0.8*D21*F31+C14*0.8*D22*F32+C14*0.8*D23*F33+C14*0.8*D24*F34)*C13</f>
        <v>333501.04760790482</v>
      </c>
      <c r="D41" s="69">
        <f>C41/$C$13</f>
        <v>41687.630950988103</v>
      </c>
      <c r="I41" s="33" t="s">
        <v>50</v>
      </c>
      <c r="J41" s="69">
        <f>(J14*0.8*K20*M30+J14*0.8*K21*M31+J14*0.8*K22*M32+J14*0.8*K23*M33+J14*0.8*K24*M34)*J13</f>
        <v>40381.669068097275</v>
      </c>
      <c r="K41" s="69">
        <f t="shared" si="0"/>
        <v>5047.7086335121594</v>
      </c>
    </row>
    <row r="42" spans="1:13" ht="22.05" customHeight="1">
      <c r="B42" s="33" t="s">
        <v>52</v>
      </c>
      <c r="C42" s="70">
        <f>C18*C13</f>
        <v>120000</v>
      </c>
      <c r="D42" s="69">
        <f>C42/$C$13</f>
        <v>15000</v>
      </c>
      <c r="I42" s="33" t="s">
        <v>52</v>
      </c>
      <c r="J42" s="70">
        <f>J18*J13</f>
        <v>80000</v>
      </c>
      <c r="K42" s="69">
        <f t="shared" si="0"/>
        <v>10000</v>
      </c>
    </row>
    <row r="43" spans="1:13" ht="22.05" customHeight="1">
      <c r="B43" s="33" t="s">
        <v>53</v>
      </c>
      <c r="C43" s="70">
        <f>C19*C13</f>
        <v>40000</v>
      </c>
      <c r="D43" s="69">
        <f>C43/$C$13</f>
        <v>5000</v>
      </c>
      <c r="I43" s="33" t="s">
        <v>53</v>
      </c>
      <c r="J43" s="70">
        <f>J19*J13</f>
        <v>40000</v>
      </c>
      <c r="K43" s="69">
        <f t="shared" si="0"/>
        <v>5000</v>
      </c>
    </row>
    <row r="44" spans="1:13" ht="22.05" customHeight="1" thickBot="1">
      <c r="I44" s="44"/>
      <c r="J44" s="44"/>
      <c r="K44" s="44"/>
    </row>
    <row r="45" spans="1:13" s="37" customFormat="1" ht="30" customHeight="1" thickTop="1">
      <c r="B45" s="45" t="s">
        <v>54</v>
      </c>
      <c r="C45" s="50">
        <f>SUM(C39:C43)</f>
        <v>1246701.0476079048</v>
      </c>
      <c r="D45" s="50">
        <f>SUM(D39:D43)</f>
        <v>155837.6309509881</v>
      </c>
      <c r="E45" s="103">
        <f>QUOTIENT(D45,C14)</f>
        <v>259</v>
      </c>
      <c r="F45" s="103" t="s">
        <v>100</v>
      </c>
      <c r="I45" s="46" t="s">
        <v>54</v>
      </c>
      <c r="J45" s="51">
        <f>SUM(J39:J43)</f>
        <v>1074981.6690680971</v>
      </c>
      <c r="K45" s="51">
        <f>SUM(K39:K43)</f>
        <v>134372.70863351214</v>
      </c>
      <c r="L45" s="103">
        <f>QUOTIENT(K45,J14)</f>
        <v>223</v>
      </c>
      <c r="M45" s="103" t="s">
        <v>100</v>
      </c>
    </row>
    <row r="46" spans="1:13" ht="22.05" customHeight="1"/>
    <row r="47" spans="1:13" ht="30" customHeight="1">
      <c r="B47" s="47" t="s">
        <v>55</v>
      </c>
      <c r="C47" s="48">
        <f>D47*C13</f>
        <v>6465.6</v>
      </c>
      <c r="D47" s="48">
        <f>C14*D20*C55+C14*D21*C52+C14*D22*C53+C14*D23*C56+C14*D24*C54</f>
        <v>808.2</v>
      </c>
      <c r="E47" s="35"/>
      <c r="F47" s="35"/>
      <c r="G47" s="35"/>
      <c r="H47" s="35"/>
      <c r="I47" s="47" t="s">
        <v>55</v>
      </c>
      <c r="J47" s="48">
        <f>K47*J13</f>
        <v>1680.0000000000002</v>
      </c>
      <c r="K47" s="48">
        <f>J14*K20*C55+J14*K21*C52+J14*K22*C53+J14*K23*C56+J14*K24*C54</f>
        <v>210.00000000000003</v>
      </c>
    </row>
    <row r="48" spans="1:13" ht="30" customHeight="1">
      <c r="B48" s="47" t="s">
        <v>56</v>
      </c>
      <c r="C48" s="49">
        <f>C26*C47</f>
        <v>9698.4000000000015</v>
      </c>
      <c r="D48" s="49">
        <f>C26*D47</f>
        <v>1212.3000000000002</v>
      </c>
      <c r="E48" s="35"/>
      <c r="F48" s="35"/>
      <c r="G48" s="35"/>
      <c r="H48" s="35"/>
      <c r="I48" s="47" t="s">
        <v>56</v>
      </c>
      <c r="J48" s="49">
        <f>J26*J47</f>
        <v>2520.0000000000005</v>
      </c>
      <c r="K48" s="49">
        <f>J26*K47</f>
        <v>315.00000000000006</v>
      </c>
    </row>
    <row r="49" spans="2:12" ht="22.05" customHeight="1"/>
    <row r="50" spans="2:12" ht="22.05" customHeight="1"/>
    <row r="51" spans="2:12" ht="22.05" customHeight="1"/>
    <row r="52" spans="2:12" ht="22.05" customHeight="1">
      <c r="B52" s="33" t="s">
        <v>67</v>
      </c>
      <c r="C52" s="68">
        <v>2.6989999999999998</v>
      </c>
    </row>
    <row r="53" spans="2:12" ht="22.05" customHeight="1">
      <c r="B53" s="33" t="s">
        <v>68</v>
      </c>
      <c r="C53" s="68">
        <v>2.9340000000000002</v>
      </c>
    </row>
    <row r="54" spans="2:12" ht="22.05" customHeight="1">
      <c r="B54" s="33" t="s">
        <v>70</v>
      </c>
      <c r="C54" s="68">
        <v>0.44900000000000001</v>
      </c>
    </row>
    <row r="55" spans="2:12" ht="22.05" customHeight="1">
      <c r="B55" s="33" t="s">
        <v>71</v>
      </c>
      <c r="C55" s="68">
        <v>7.0000000000000007E-2</v>
      </c>
    </row>
    <row r="56" spans="2:12" ht="22.05" customHeight="1">
      <c r="B56" s="33" t="s">
        <v>90</v>
      </c>
      <c r="C56" s="68">
        <v>3.016</v>
      </c>
    </row>
    <row r="61" spans="2:12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</row>
    <row r="62" spans="2:12" s="4" customFormat="1">
      <c r="B62" s="4" t="s">
        <v>91</v>
      </c>
    </row>
    <row r="63" spans="2:12" s="4" customFormat="1">
      <c r="B63" s="4" t="s">
        <v>92</v>
      </c>
    </row>
    <row r="64" spans="2:12" s="4" customFormat="1">
      <c r="I64" s="32"/>
    </row>
    <row r="65" spans="2:14" s="4" customFormat="1">
      <c r="B65" s="32" t="s">
        <v>76</v>
      </c>
      <c r="I65" s="74"/>
    </row>
    <row r="66" spans="2:14" s="4" customFormat="1" ht="22.05" customHeight="1">
      <c r="B66" s="123" t="s">
        <v>77</v>
      </c>
      <c r="C66" s="123"/>
      <c r="D66" s="123"/>
      <c r="E66" s="123"/>
      <c r="I66" s="124"/>
      <c r="J66" s="124"/>
      <c r="K66" s="124"/>
    </row>
    <row r="67" spans="2:14" s="4" customFormat="1">
      <c r="B67" s="123"/>
      <c r="C67" s="123"/>
      <c r="D67" s="123"/>
      <c r="E67" s="123"/>
      <c r="I67" s="124"/>
      <c r="J67" s="124"/>
      <c r="K67" s="124"/>
    </row>
    <row r="68" spans="2:14" s="4" customFormat="1">
      <c r="B68" s="75"/>
      <c r="C68" s="75"/>
      <c r="D68" s="75"/>
      <c r="E68" s="75"/>
      <c r="I68" s="73"/>
      <c r="J68" s="73"/>
      <c r="K68" s="73"/>
    </row>
    <row r="69" spans="2:14" s="4" customFormat="1">
      <c r="B69" s="74" t="s">
        <v>74</v>
      </c>
      <c r="E69" s="75"/>
      <c r="F69" s="75"/>
      <c r="G69" s="75"/>
      <c r="H69" s="75"/>
      <c r="L69" s="73"/>
      <c r="M69" s="73"/>
      <c r="N69" s="73"/>
    </row>
    <row r="70" spans="2:14" s="4" customFormat="1" ht="21" customHeight="1">
      <c r="B70" s="124" t="s">
        <v>75</v>
      </c>
      <c r="C70" s="124"/>
      <c r="D70" s="124"/>
      <c r="E70" s="75"/>
      <c r="F70" s="75"/>
      <c r="G70" s="75"/>
      <c r="H70" s="75"/>
      <c r="L70" s="73"/>
      <c r="M70" s="73"/>
      <c r="N70" s="73"/>
    </row>
    <row r="71" spans="2:14">
      <c r="B71" s="124"/>
      <c r="C71" s="124"/>
      <c r="D71" s="124"/>
    </row>
    <row r="72" spans="2:14" ht="80.099999999999994" customHeight="1"/>
  </sheetData>
  <mergeCells count="10">
    <mergeCell ref="M27:M29"/>
    <mergeCell ref="B70:D71"/>
    <mergeCell ref="J3:K3"/>
    <mergeCell ref="J4:K4"/>
    <mergeCell ref="J5:K5"/>
    <mergeCell ref="J6:K6"/>
    <mergeCell ref="B66:E67"/>
    <mergeCell ref="I66:K67"/>
    <mergeCell ref="D1:I4"/>
    <mergeCell ref="F27:F29"/>
  </mergeCells>
  <dataValidations disablePrompts="1" count="1">
    <dataValidation type="list" allowBlank="1" showInputMessage="1" showErrorMessage="1" sqref="C15 J15" xr:uid="{596BAB7F-AA83-4776-B707-1B1588E9809F}">
      <formula1>$D$15:$H$15</formula1>
    </dataValidation>
  </dataValidations>
  <hyperlinks>
    <hyperlink ref="D8" location="Innehållsförteckning!A1" display="Tillbaka till innehållsförteckning" xr:uid="{51F592B6-9927-4B07-8648-0EB4683D1B0A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9260C-AFE7-492D-BA52-509D3C92C03B}">
  <dimension ref="A1:S72"/>
  <sheetViews>
    <sheetView showGridLines="0" zoomScale="50" zoomScaleNormal="50" workbookViewId="0">
      <selection activeCell="D5" sqref="D5:D6"/>
    </sheetView>
  </sheetViews>
  <sheetFormatPr defaultColWidth="8.77734375" defaultRowHeight="21"/>
  <cols>
    <col min="1" max="1" width="8.77734375" style="33"/>
    <col min="2" max="2" width="50.77734375" style="33" customWidth="1"/>
    <col min="3" max="6" width="25.77734375" style="33" customWidth="1"/>
    <col min="7" max="8" width="8.77734375" style="33"/>
    <col min="9" max="9" width="50.77734375" style="33" customWidth="1"/>
    <col min="10" max="11" width="25.77734375" style="33" customWidth="1"/>
    <col min="12" max="12" width="21.21875" style="33" customWidth="1"/>
    <col min="13" max="13" width="16.21875" style="33" customWidth="1"/>
    <col min="14" max="15" width="8.77734375" style="33"/>
    <col min="16" max="16" width="35" style="33" customWidth="1"/>
    <col min="17" max="16384" width="8.77734375" style="33"/>
  </cols>
  <sheetData>
    <row r="1" spans="1:19" s="10" customFormat="1" ht="24" customHeight="1">
      <c r="A1" s="86"/>
      <c r="B1" s="87"/>
      <c r="C1" s="90"/>
      <c r="D1" s="117" t="s">
        <v>0</v>
      </c>
      <c r="E1" s="118"/>
      <c r="F1" s="118"/>
      <c r="G1" s="118"/>
      <c r="H1" s="118"/>
      <c r="I1" s="118"/>
      <c r="J1" s="6"/>
      <c r="K1" s="6"/>
      <c r="L1" s="6"/>
      <c r="M1" s="6"/>
      <c r="N1" s="6"/>
      <c r="O1" s="6"/>
    </row>
    <row r="2" spans="1:19" s="10" customFormat="1" ht="30" customHeight="1">
      <c r="A2" s="86"/>
      <c r="B2" s="87"/>
      <c r="C2" s="90"/>
      <c r="D2" s="118"/>
      <c r="E2" s="118"/>
      <c r="F2" s="118"/>
      <c r="G2" s="118"/>
      <c r="H2" s="118"/>
      <c r="I2" s="118"/>
      <c r="J2" s="76" t="s">
        <v>1</v>
      </c>
      <c r="K2" s="6"/>
      <c r="L2" s="6"/>
      <c r="M2" s="6"/>
      <c r="N2" s="6"/>
      <c r="O2" s="6"/>
    </row>
    <row r="3" spans="1:19" s="10" customFormat="1" ht="27" customHeight="1">
      <c r="A3" s="86"/>
      <c r="B3" s="87"/>
      <c r="C3" s="90"/>
      <c r="D3" s="118"/>
      <c r="E3" s="118"/>
      <c r="F3" s="118"/>
      <c r="G3" s="118"/>
      <c r="H3" s="118"/>
      <c r="I3" s="118"/>
      <c r="J3" s="119" t="s">
        <v>2</v>
      </c>
      <c r="K3" s="119"/>
      <c r="L3" s="6"/>
      <c r="M3" s="6"/>
      <c r="N3" s="6"/>
      <c r="O3" s="6"/>
    </row>
    <row r="4" spans="1:19" s="10" customFormat="1" ht="28.05" customHeight="1">
      <c r="A4" s="86"/>
      <c r="B4" s="87"/>
      <c r="C4" s="90"/>
      <c r="D4" s="118"/>
      <c r="E4" s="118"/>
      <c r="F4" s="118"/>
      <c r="G4" s="118"/>
      <c r="H4" s="118"/>
      <c r="I4" s="118"/>
      <c r="J4" s="120" t="s">
        <v>3</v>
      </c>
      <c r="K4" s="120"/>
      <c r="L4" s="6"/>
      <c r="M4" s="6"/>
      <c r="N4" s="6"/>
      <c r="O4" s="6"/>
    </row>
    <row r="5" spans="1:19" s="10" customFormat="1" ht="33" customHeight="1">
      <c r="A5" s="86"/>
      <c r="B5" s="87"/>
      <c r="C5" s="91"/>
      <c r="D5" s="104" t="s">
        <v>103</v>
      </c>
      <c r="E5" s="8"/>
      <c r="F5" s="8"/>
      <c r="G5" s="8"/>
      <c r="H5" s="8"/>
      <c r="I5" s="8"/>
      <c r="J5" s="121" t="s">
        <v>4</v>
      </c>
      <c r="K5" s="121"/>
      <c r="L5" s="6"/>
      <c r="M5" s="6"/>
      <c r="N5" s="6"/>
      <c r="O5" s="6"/>
    </row>
    <row r="6" spans="1:19" s="10" customFormat="1" ht="33" customHeight="1">
      <c r="A6" s="86"/>
      <c r="B6" s="87"/>
      <c r="C6" s="92"/>
      <c r="D6" s="104" t="s">
        <v>102</v>
      </c>
      <c r="E6" s="85"/>
      <c r="F6" s="85"/>
      <c r="G6" s="85"/>
      <c r="H6" s="85"/>
      <c r="I6" s="85"/>
      <c r="J6" s="122" t="s">
        <v>5</v>
      </c>
      <c r="K6" s="122"/>
      <c r="L6" s="6"/>
      <c r="M6" s="6"/>
      <c r="N6" s="6"/>
      <c r="O6" s="6"/>
    </row>
    <row r="7" spans="1:19" s="11" customFormat="1" ht="24" customHeight="1">
      <c r="A7" s="88"/>
      <c r="B7" s="89"/>
      <c r="C7" s="91"/>
      <c r="D7" s="8"/>
      <c r="E7" s="8"/>
      <c r="F7" s="8"/>
      <c r="G7" s="7"/>
      <c r="H7" s="7"/>
      <c r="I7" s="7"/>
      <c r="J7" s="7"/>
      <c r="K7" s="7"/>
      <c r="L7" s="7"/>
      <c r="M7" s="7"/>
      <c r="N7" s="7"/>
      <c r="O7" s="7"/>
    </row>
    <row r="8" spans="1:19" ht="22.05" customHeight="1">
      <c r="D8" s="101" t="s">
        <v>14</v>
      </c>
    </row>
    <row r="9" spans="1:19" s="36" customFormat="1" ht="34.049999999999997" customHeight="1">
      <c r="B9" s="38" t="s">
        <v>15</v>
      </c>
      <c r="C9" s="39"/>
      <c r="D9" s="39"/>
      <c r="E9" s="39"/>
      <c r="F9" s="39"/>
      <c r="G9" s="39"/>
      <c r="H9" s="39"/>
      <c r="I9" s="38" t="s">
        <v>16</v>
      </c>
    </row>
    <row r="10" spans="1:19" ht="22.05" customHeight="1">
      <c r="P10" s="66"/>
      <c r="Q10" s="66"/>
      <c r="R10" s="66"/>
      <c r="S10" s="66"/>
    </row>
    <row r="11" spans="1:19" ht="22.05" customHeight="1">
      <c r="B11" s="4" t="s">
        <v>79</v>
      </c>
      <c r="C11" s="22" t="s">
        <v>93</v>
      </c>
      <c r="D11" s="71"/>
      <c r="E11" s="4"/>
      <c r="F11" s="4"/>
      <c r="G11" s="4"/>
      <c r="H11" s="4"/>
      <c r="I11" s="4" t="s">
        <v>79</v>
      </c>
      <c r="J11" s="22" t="s">
        <v>94</v>
      </c>
      <c r="K11" s="71"/>
      <c r="P11" s="66"/>
      <c r="Q11" s="66"/>
      <c r="R11" s="66"/>
      <c r="S11" s="66"/>
    </row>
    <row r="12" spans="1:19" ht="22.05" customHeight="1">
      <c r="B12" s="33" t="s">
        <v>19</v>
      </c>
      <c r="C12" s="40">
        <v>2500000</v>
      </c>
      <c r="D12" s="72">
        <f>C12-((C25/100)*C12)</f>
        <v>2500000</v>
      </c>
      <c r="E12" s="34"/>
      <c r="F12" s="34"/>
      <c r="G12" s="34"/>
      <c r="H12" s="34"/>
      <c r="I12" s="33" t="s">
        <v>19</v>
      </c>
      <c r="J12" s="40">
        <v>7500000</v>
      </c>
      <c r="K12" s="72">
        <f>J12-((J25/100)*J12)</f>
        <v>6000000</v>
      </c>
      <c r="L12" s="34"/>
      <c r="M12" s="34"/>
      <c r="N12" s="34"/>
      <c r="O12" s="34"/>
      <c r="P12" s="66"/>
      <c r="Q12" s="66"/>
      <c r="R12" s="66"/>
      <c r="S12" s="66"/>
    </row>
    <row r="13" spans="1:19" ht="22.05" customHeight="1">
      <c r="B13" s="33" t="s">
        <v>20</v>
      </c>
      <c r="C13" s="40">
        <v>10</v>
      </c>
      <c r="D13" s="72"/>
      <c r="E13" s="34"/>
      <c r="F13" s="34"/>
      <c r="G13" s="34"/>
      <c r="H13" s="34"/>
      <c r="I13" s="33" t="s">
        <v>20</v>
      </c>
      <c r="J13" s="40">
        <v>10</v>
      </c>
      <c r="K13" s="72"/>
      <c r="L13" s="34"/>
      <c r="M13" s="34"/>
      <c r="N13" s="34"/>
      <c r="O13" s="34"/>
      <c r="P13" s="67"/>
      <c r="Q13" s="66"/>
      <c r="R13" s="66"/>
      <c r="S13" s="66"/>
    </row>
    <row r="14" spans="1:19" ht="22.05" customHeight="1">
      <c r="B14" s="33" t="s">
        <v>82</v>
      </c>
      <c r="C14" s="40">
        <v>800</v>
      </c>
      <c r="D14" s="72"/>
      <c r="E14" s="34"/>
      <c r="F14" s="34"/>
      <c r="G14" s="34"/>
      <c r="H14" s="34"/>
      <c r="I14" s="33" t="s">
        <v>82</v>
      </c>
      <c r="J14" s="40">
        <v>800</v>
      </c>
      <c r="K14" s="72"/>
      <c r="L14" s="34"/>
      <c r="M14" s="34"/>
      <c r="N14" s="34"/>
      <c r="O14" s="34"/>
      <c r="P14" s="66"/>
      <c r="Q14" s="66"/>
      <c r="R14" s="66"/>
      <c r="S14" s="66"/>
    </row>
    <row r="15" spans="1:19" ht="22.05" customHeight="1">
      <c r="B15" s="33" t="s">
        <v>22</v>
      </c>
      <c r="C15" s="42" t="s">
        <v>27</v>
      </c>
      <c r="D15" s="72" t="s">
        <v>23</v>
      </c>
      <c r="E15" s="34" t="s">
        <v>25</v>
      </c>
      <c r="F15" s="34" t="s">
        <v>26</v>
      </c>
      <c r="G15" s="34" t="s">
        <v>83</v>
      </c>
      <c r="H15" s="34" t="s">
        <v>27</v>
      </c>
      <c r="I15" s="33" t="s">
        <v>22</v>
      </c>
      <c r="J15" s="42" t="s">
        <v>23</v>
      </c>
      <c r="K15" s="72" t="s">
        <v>23</v>
      </c>
      <c r="L15" s="34" t="s">
        <v>25</v>
      </c>
      <c r="M15" s="34" t="s">
        <v>26</v>
      </c>
      <c r="N15" s="34" t="s">
        <v>83</v>
      </c>
      <c r="O15" s="34"/>
      <c r="P15" s="66"/>
      <c r="Q15" s="66"/>
      <c r="R15" s="66"/>
      <c r="S15" s="66"/>
    </row>
    <row r="16" spans="1:19" ht="22.05" customHeight="1">
      <c r="B16" s="33" t="s">
        <v>28</v>
      </c>
      <c r="C16" s="41">
        <v>90</v>
      </c>
      <c r="D16" s="72"/>
      <c r="E16" s="34"/>
      <c r="F16" s="34"/>
      <c r="G16" s="34"/>
      <c r="H16" s="34"/>
      <c r="I16" s="33" t="s">
        <v>28</v>
      </c>
      <c r="J16" s="41">
        <v>90</v>
      </c>
      <c r="K16" s="72"/>
      <c r="L16" s="34"/>
      <c r="M16" s="34"/>
      <c r="N16" s="34"/>
      <c r="O16" s="34"/>
      <c r="P16" s="66"/>
      <c r="Q16" s="66"/>
      <c r="R16" s="66"/>
      <c r="S16" s="66"/>
    </row>
    <row r="17" spans="2:15" ht="22.05" customHeight="1">
      <c r="B17" s="33" t="s">
        <v>29</v>
      </c>
      <c r="C17" s="40">
        <v>4</v>
      </c>
      <c r="D17" s="72"/>
      <c r="E17" s="34"/>
      <c r="F17" s="34"/>
      <c r="G17" s="34"/>
      <c r="H17" s="34"/>
      <c r="I17" s="33" t="s">
        <v>29</v>
      </c>
      <c r="J17" s="40">
        <v>4</v>
      </c>
      <c r="K17" s="72"/>
      <c r="L17" s="34"/>
      <c r="M17" s="34"/>
      <c r="N17" s="34"/>
      <c r="O17" s="34"/>
    </row>
    <row r="18" spans="2:15" ht="22.05" customHeight="1">
      <c r="B18" s="33" t="s">
        <v>30</v>
      </c>
      <c r="C18" s="40">
        <v>15000</v>
      </c>
      <c r="D18" s="72"/>
      <c r="E18" s="34"/>
      <c r="F18" s="34"/>
      <c r="G18" s="34"/>
      <c r="H18" s="34"/>
      <c r="I18" s="33" t="s">
        <v>30</v>
      </c>
      <c r="J18" s="43">
        <v>10000</v>
      </c>
      <c r="K18" s="72"/>
      <c r="L18" s="34"/>
      <c r="M18" s="34"/>
      <c r="N18" s="34"/>
      <c r="O18" s="34"/>
    </row>
    <row r="19" spans="2:15" ht="22.05" customHeight="1">
      <c r="B19" s="33" t="s">
        <v>31</v>
      </c>
      <c r="C19" s="40">
        <v>5000</v>
      </c>
      <c r="D19" s="72"/>
      <c r="E19" s="34"/>
      <c r="F19" s="34"/>
      <c r="G19" s="34"/>
      <c r="H19" s="34"/>
      <c r="I19" s="33" t="s">
        <v>31</v>
      </c>
      <c r="J19" s="40">
        <v>5000</v>
      </c>
      <c r="K19" s="72"/>
      <c r="L19" s="34"/>
      <c r="M19" s="34"/>
      <c r="N19" s="34"/>
      <c r="O19" s="34"/>
    </row>
    <row r="20" spans="2:15" ht="22.05" customHeight="1">
      <c r="B20" s="33" t="s">
        <v>84</v>
      </c>
      <c r="C20" s="40">
        <v>0</v>
      </c>
      <c r="D20" s="72">
        <f>IF(C15="El",C20,0)</f>
        <v>0</v>
      </c>
      <c r="E20" s="34"/>
      <c r="F20" s="34"/>
      <c r="G20" s="34"/>
      <c r="H20" s="34"/>
      <c r="I20" s="33" t="s">
        <v>84</v>
      </c>
      <c r="J20" s="40">
        <v>10</v>
      </c>
      <c r="K20" s="72">
        <f>IF(J15="El",J20,0)</f>
        <v>10</v>
      </c>
      <c r="L20" s="34"/>
      <c r="M20" s="34"/>
      <c r="N20" s="34"/>
      <c r="O20" s="34"/>
    </row>
    <row r="21" spans="2:15" ht="22.05" customHeight="1">
      <c r="B21" s="33" t="s">
        <v>85</v>
      </c>
      <c r="C21" s="40">
        <v>0</v>
      </c>
      <c r="D21" s="72">
        <f>IF(C15="Diesel",C21,0)</f>
        <v>0</v>
      </c>
      <c r="E21" s="34"/>
      <c r="F21" s="34"/>
      <c r="G21" s="34"/>
      <c r="H21" s="34"/>
      <c r="I21" s="33" t="s">
        <v>85</v>
      </c>
      <c r="J21" s="40">
        <v>0</v>
      </c>
      <c r="K21" s="72">
        <f>IF(J15="Diesel",J21,0)</f>
        <v>0</v>
      </c>
      <c r="L21" s="34"/>
      <c r="M21" s="34"/>
      <c r="N21" s="34"/>
      <c r="O21" s="34"/>
    </row>
    <row r="22" spans="2:15" ht="22.05" customHeight="1">
      <c r="B22" s="33" t="s">
        <v>86</v>
      </c>
      <c r="C22" s="40">
        <v>0</v>
      </c>
      <c r="D22" s="72">
        <f>IF(C15="Bensin",C22,0)</f>
        <v>0</v>
      </c>
      <c r="E22" s="34"/>
      <c r="F22" s="34"/>
      <c r="G22" s="34"/>
      <c r="H22" s="34"/>
      <c r="I22" s="33" t="s">
        <v>86</v>
      </c>
      <c r="J22" s="40">
        <v>0</v>
      </c>
      <c r="K22" s="72">
        <f>IF(J15="Bensin",J22,0)</f>
        <v>0</v>
      </c>
      <c r="L22" s="34"/>
      <c r="M22" s="34"/>
      <c r="N22" s="34"/>
      <c r="O22" s="34"/>
    </row>
    <row r="23" spans="2:15" ht="22.05" customHeight="1">
      <c r="B23" s="33" t="s">
        <v>87</v>
      </c>
      <c r="C23" s="40">
        <v>0</v>
      </c>
      <c r="D23" s="72">
        <f>IF(C15="Alkylatbensin",C23,0)</f>
        <v>0</v>
      </c>
      <c r="E23" s="34"/>
      <c r="F23" s="34"/>
      <c r="G23" s="34"/>
      <c r="H23" s="34"/>
      <c r="I23" s="33" t="s">
        <v>87</v>
      </c>
      <c r="J23" s="40">
        <v>0</v>
      </c>
      <c r="K23" s="72">
        <f>IF(J15="Alkylatbensin",J23,0)</f>
        <v>0</v>
      </c>
      <c r="L23" s="34"/>
      <c r="M23" s="34"/>
      <c r="N23" s="34"/>
      <c r="O23" s="34"/>
    </row>
    <row r="24" spans="2:15" ht="22.05" customHeight="1">
      <c r="B24" s="33" t="s">
        <v>88</v>
      </c>
      <c r="C24" s="40">
        <v>12</v>
      </c>
      <c r="D24" s="72">
        <f>IF(C15="HVO100",C24,0)</f>
        <v>12</v>
      </c>
      <c r="E24" s="34"/>
      <c r="F24" s="34"/>
      <c r="G24" s="34"/>
      <c r="H24" s="34"/>
      <c r="I24" s="33" t="s">
        <v>88</v>
      </c>
      <c r="J24" s="40">
        <v>0</v>
      </c>
      <c r="K24" s="72">
        <f>IF(J15="HVO100",J24,0)</f>
        <v>0</v>
      </c>
      <c r="L24" s="34"/>
      <c r="M24" s="34"/>
      <c r="N24" s="34"/>
      <c r="O24" s="34"/>
    </row>
    <row r="25" spans="2:15" ht="22.05" customHeight="1">
      <c r="B25" s="18" t="s">
        <v>42</v>
      </c>
      <c r="C25" s="40">
        <v>0</v>
      </c>
      <c r="D25" s="72"/>
      <c r="E25" s="34"/>
      <c r="F25" s="34"/>
      <c r="G25" s="34"/>
      <c r="H25" s="34"/>
      <c r="I25" s="18" t="s">
        <v>42</v>
      </c>
      <c r="J25" s="40">
        <v>20</v>
      </c>
      <c r="K25" s="78" t="s">
        <v>95</v>
      </c>
      <c r="L25" s="34"/>
      <c r="M25" s="34"/>
      <c r="N25" s="34"/>
      <c r="O25" s="34"/>
    </row>
    <row r="26" spans="2:15" ht="22.05" customHeight="1">
      <c r="B26" s="33" t="s">
        <v>45</v>
      </c>
      <c r="C26" s="40">
        <v>1.5</v>
      </c>
      <c r="D26" s="72"/>
      <c r="E26" s="34"/>
      <c r="F26" s="34"/>
      <c r="G26" s="34"/>
      <c r="H26" s="34"/>
      <c r="I26" s="33" t="s">
        <v>45</v>
      </c>
      <c r="J26" s="40">
        <v>1.5</v>
      </c>
      <c r="K26" s="72"/>
      <c r="L26" s="34"/>
      <c r="M26" s="34"/>
      <c r="N26" s="34"/>
      <c r="O26" s="34"/>
    </row>
    <row r="27" spans="2:15" ht="22.05" customHeight="1">
      <c r="D27" s="71"/>
      <c r="K27" s="71"/>
    </row>
    <row r="28" spans="2:15" s="4" customFormat="1" ht="23.55" customHeight="1">
      <c r="B28" s="80" t="s">
        <v>58</v>
      </c>
      <c r="C28" s="81"/>
      <c r="D28" s="81"/>
      <c r="E28" s="81"/>
      <c r="F28" s="33"/>
      <c r="G28" s="81"/>
      <c r="H28" s="81"/>
      <c r="I28" s="80" t="s">
        <v>58</v>
      </c>
      <c r="J28" s="81"/>
      <c r="K28" s="81"/>
      <c r="L28" s="81"/>
      <c r="M28" s="81"/>
    </row>
    <row r="29" spans="2:15" s="4" customFormat="1">
      <c r="C29" s="97" t="s">
        <v>59</v>
      </c>
      <c r="D29" s="97" t="s">
        <v>60</v>
      </c>
      <c r="E29" s="4" t="s">
        <v>61</v>
      </c>
      <c r="F29" s="33"/>
      <c r="J29" s="97" t="s">
        <v>59</v>
      </c>
      <c r="K29" s="97" t="s">
        <v>60</v>
      </c>
      <c r="L29" s="4" t="s">
        <v>61</v>
      </c>
      <c r="M29" s="4" t="s">
        <v>62</v>
      </c>
    </row>
    <row r="30" spans="2:15" s="4" customFormat="1" ht="22.05" customHeight="1">
      <c r="B30" s="4" t="s">
        <v>98</v>
      </c>
      <c r="C30" s="96">
        <v>1.7</v>
      </c>
      <c r="D30" s="96">
        <v>6</v>
      </c>
      <c r="E30" s="58">
        <f>C13</f>
        <v>10</v>
      </c>
      <c r="F30" s="99">
        <f>C30 * ((1 + D30 / 100) ^ E30 - 1) / (E30 * (D30 / 100))</f>
        <v>2.2407351402047544</v>
      </c>
      <c r="I30" s="4" t="s">
        <v>98</v>
      </c>
      <c r="J30" s="96">
        <v>1.7</v>
      </c>
      <c r="K30" s="96">
        <v>6</v>
      </c>
      <c r="L30" s="58">
        <f>J13</f>
        <v>10</v>
      </c>
      <c r="M30" s="99">
        <f>J30 * ((1 + K30 / 100) ^ L30 - 1) / (L30 * (K30 / 100))</f>
        <v>2.2407351402047544</v>
      </c>
    </row>
    <row r="31" spans="2:15" s="4" customFormat="1" ht="22.05" customHeight="1">
      <c r="B31" s="4" t="s">
        <v>63</v>
      </c>
      <c r="C31" s="96">
        <v>30</v>
      </c>
      <c r="D31" s="96">
        <v>5.5</v>
      </c>
      <c r="E31" s="58">
        <f>C13</f>
        <v>10</v>
      </c>
      <c r="F31" s="99">
        <f>C31 * ((1 + D31 / 100) ^ E31 - 1) / (E31 * (D31 / 100))</f>
        <v>38.626061364741432</v>
      </c>
      <c r="I31" s="4" t="s">
        <v>63</v>
      </c>
      <c r="J31" s="96">
        <v>30</v>
      </c>
      <c r="K31" s="96">
        <v>5.5</v>
      </c>
      <c r="L31" s="58">
        <f>J13</f>
        <v>10</v>
      </c>
      <c r="M31" s="99">
        <f>J31 * ((1 + K31 / 100) ^ L31 - 1) / (L31 * (K31 / 100))</f>
        <v>38.626061364741432</v>
      </c>
    </row>
    <row r="32" spans="2:15" s="4" customFormat="1" ht="22.05" customHeight="1">
      <c r="B32" s="4" t="s">
        <v>64</v>
      </c>
      <c r="C32" s="96">
        <v>18</v>
      </c>
      <c r="D32" s="96">
        <v>7</v>
      </c>
      <c r="E32" s="58">
        <f>C13</f>
        <v>10</v>
      </c>
      <c r="F32" s="99">
        <f>C32 * ((1 + D32 / 100) ^ E32 - 1) / (E32 * (D32 / 100))</f>
        <v>24.869606330303114</v>
      </c>
      <c r="I32" s="4" t="s">
        <v>64</v>
      </c>
      <c r="J32" s="96">
        <v>18</v>
      </c>
      <c r="K32" s="96">
        <v>7</v>
      </c>
      <c r="L32" s="58">
        <f>J13</f>
        <v>10</v>
      </c>
      <c r="M32" s="99">
        <f>J32 * ((1 + K32 / 100) ^ L32 - 1) / (L32 * (K32 / 100))</f>
        <v>24.869606330303114</v>
      </c>
    </row>
    <row r="33" spans="2:13" s="4" customFormat="1" ht="22.05" customHeight="1">
      <c r="B33" s="4" t="s">
        <v>65</v>
      </c>
      <c r="C33" s="96">
        <v>17</v>
      </c>
      <c r="D33" s="96">
        <v>5</v>
      </c>
      <c r="E33" s="58">
        <f>C13</f>
        <v>10</v>
      </c>
      <c r="F33" s="99">
        <f>C33 * ((1 + D33 / 100) ^ E33 - 1) / (E33 * (D33 / 100))</f>
        <v>21.382417310433013</v>
      </c>
      <c r="I33" s="4" t="s">
        <v>65</v>
      </c>
      <c r="J33" s="96">
        <v>17</v>
      </c>
      <c r="K33" s="96">
        <v>5</v>
      </c>
      <c r="L33" s="58">
        <f>J13</f>
        <v>10</v>
      </c>
      <c r="M33" s="99">
        <f>J33 * ((1 + K33 / 100) ^ L33 - 1) / (L33 * (K33 / 100))</f>
        <v>21.382417310433013</v>
      </c>
    </row>
    <row r="34" spans="2:13" s="4" customFormat="1" ht="22.05" customHeight="1">
      <c r="B34" s="4" t="s">
        <v>66</v>
      </c>
      <c r="C34" s="96">
        <v>21</v>
      </c>
      <c r="D34" s="96">
        <v>9</v>
      </c>
      <c r="E34" s="58">
        <f>C13</f>
        <v>10</v>
      </c>
      <c r="F34" s="99">
        <f>C34 * ((1 + D34 / 100) ^ E34 - 1) / (E34 * (D34 / 100))</f>
        <v>31.905152407149441</v>
      </c>
      <c r="I34" s="4" t="s">
        <v>66</v>
      </c>
      <c r="J34" s="96">
        <v>21</v>
      </c>
      <c r="K34" s="96">
        <v>9</v>
      </c>
      <c r="L34" s="58">
        <f>J13</f>
        <v>10</v>
      </c>
      <c r="M34" s="99">
        <f>J34 * ((1 + K34 / 100) ^ L34 - 1) / (L34 * (K34 / 100))</f>
        <v>31.905152407149441</v>
      </c>
    </row>
    <row r="35" spans="2:13" ht="22.05" customHeight="1"/>
    <row r="36" spans="2:13" ht="22.05" customHeight="1"/>
    <row r="37" spans="2:13" s="52" customFormat="1" ht="22.05" customHeight="1">
      <c r="C37" s="52" t="s">
        <v>46</v>
      </c>
      <c r="D37" s="52" t="s">
        <v>47</v>
      </c>
      <c r="J37" s="52" t="s">
        <v>46</v>
      </c>
      <c r="K37" s="52" t="s">
        <v>47</v>
      </c>
    </row>
    <row r="38" spans="2:13" ht="5.0999999999999996" customHeight="1"/>
    <row r="39" spans="2:13" ht="22.05" customHeight="1">
      <c r="B39" s="33" t="s">
        <v>48</v>
      </c>
      <c r="C39" s="69">
        <f>((C17/100)*(D12*(1-C16/100)+D12*(C16/200)))*C13</f>
        <v>550000</v>
      </c>
      <c r="D39" s="69">
        <f>C39/$C$13</f>
        <v>55000</v>
      </c>
      <c r="I39" s="33" t="s">
        <v>48</v>
      </c>
      <c r="J39" s="69">
        <f>((J17/100)*(K12*(1-J16/100)+K12*(J16/200)))*J13</f>
        <v>1320000</v>
      </c>
      <c r="K39" s="69">
        <f>J39/$J$13</f>
        <v>132000</v>
      </c>
    </row>
    <row r="40" spans="2:13" ht="22.05" customHeight="1">
      <c r="B40" s="33" t="s">
        <v>49</v>
      </c>
      <c r="C40" s="70">
        <f>((C16/100)*D12)</f>
        <v>2250000</v>
      </c>
      <c r="D40" s="69">
        <f>C40/$C$13</f>
        <v>225000</v>
      </c>
      <c r="I40" s="33" t="s">
        <v>49</v>
      </c>
      <c r="J40" s="70">
        <f>((J16/100)*K12)</f>
        <v>5400000</v>
      </c>
      <c r="K40" s="69">
        <f t="shared" ref="K40:K43" si="0">J40/$J$13</f>
        <v>540000</v>
      </c>
    </row>
    <row r="41" spans="2:13" ht="22.05" customHeight="1">
      <c r="B41" s="33" t="s">
        <v>50</v>
      </c>
      <c r="C41" s="69">
        <f>(C14*0.8*D20*F30+C14*0.8*D21*F31+C14*0.8*D22*F32+C14*0.8*D23*F33+C14*0.8*D24*F34)*C13</f>
        <v>2450315.7048690771</v>
      </c>
      <c r="D41" s="69">
        <f>C41/$C$13</f>
        <v>245031.5704869077</v>
      </c>
      <c r="I41" s="33" t="s">
        <v>50</v>
      </c>
      <c r="J41" s="69">
        <f>(J14*0.8*K20*M30+J14*0.8*K21*M31+J14*0.8*K22*M32+J14*0.8*K23*M33+J14*0.8*K24*M34)*J13</f>
        <v>143407.04897310428</v>
      </c>
      <c r="K41" s="69">
        <f t="shared" si="0"/>
        <v>14340.704897310428</v>
      </c>
    </row>
    <row r="42" spans="2:13" ht="22.05" customHeight="1">
      <c r="B42" s="33" t="s">
        <v>52</v>
      </c>
      <c r="C42" s="70">
        <f>C18*C13</f>
        <v>150000</v>
      </c>
      <c r="D42" s="69">
        <f>C42/$C$13</f>
        <v>15000</v>
      </c>
      <c r="I42" s="33" t="s">
        <v>52</v>
      </c>
      <c r="J42" s="70">
        <f>J18*J13</f>
        <v>100000</v>
      </c>
      <c r="K42" s="69">
        <f t="shared" si="0"/>
        <v>10000</v>
      </c>
    </row>
    <row r="43" spans="2:13" ht="22.05" customHeight="1">
      <c r="B43" s="33" t="s">
        <v>53</v>
      </c>
      <c r="C43" s="70">
        <f>C19*C13</f>
        <v>50000</v>
      </c>
      <c r="D43" s="69">
        <f>C43/$C$13</f>
        <v>5000</v>
      </c>
      <c r="I43" s="33" t="s">
        <v>53</v>
      </c>
      <c r="J43" s="70">
        <f>J19*J13</f>
        <v>50000</v>
      </c>
      <c r="K43" s="69">
        <f t="shared" si="0"/>
        <v>5000</v>
      </c>
    </row>
    <row r="44" spans="2:13" ht="22.05" customHeight="1" thickBot="1">
      <c r="I44" s="44"/>
      <c r="J44" s="44"/>
      <c r="K44" s="44"/>
    </row>
    <row r="45" spans="2:13" s="37" customFormat="1" ht="30" customHeight="1" thickTop="1">
      <c r="B45" s="45" t="s">
        <v>54</v>
      </c>
      <c r="C45" s="50">
        <f>SUM(C39:C43)</f>
        <v>5450315.7048690766</v>
      </c>
      <c r="D45" s="50">
        <f>SUM(D39:D43)</f>
        <v>545031.57048690773</v>
      </c>
      <c r="E45" s="103">
        <f>QUOTIENT(D45,C14)</f>
        <v>681</v>
      </c>
      <c r="F45" s="103" t="s">
        <v>100</v>
      </c>
      <c r="I45" s="46" t="s">
        <v>54</v>
      </c>
      <c r="J45" s="51">
        <f>SUM(J39:J43)</f>
        <v>7013407.048973104</v>
      </c>
      <c r="K45" s="51">
        <f>SUM(K39:K43)</f>
        <v>701340.70489731047</v>
      </c>
      <c r="L45" s="103">
        <f>QUOTIENT(K45,J14)</f>
        <v>876</v>
      </c>
      <c r="M45" s="103" t="s">
        <v>100</v>
      </c>
    </row>
    <row r="46" spans="2:13" ht="22.05" customHeight="1"/>
    <row r="47" spans="2:13" ht="30" customHeight="1">
      <c r="B47" s="47" t="s">
        <v>55</v>
      </c>
      <c r="C47" s="48">
        <f>D47*C13</f>
        <v>43104.000000000007</v>
      </c>
      <c r="D47" s="48">
        <f>C14*D20*C55+C14*D21*C52+C14*D22*C53+C14*D23*C56+C14*D24*C54</f>
        <v>4310.4000000000005</v>
      </c>
      <c r="E47" s="35"/>
      <c r="F47" s="35"/>
      <c r="G47" s="35"/>
      <c r="H47" s="35"/>
      <c r="I47" s="47" t="s">
        <v>55</v>
      </c>
      <c r="J47" s="48">
        <f>K47*J13</f>
        <v>5600</v>
      </c>
      <c r="K47" s="48">
        <f>J14*K20*C55+J14*K21*C52+J14*K22*C53+J14*K23*C56+J14*K24*C54</f>
        <v>560</v>
      </c>
    </row>
    <row r="48" spans="2:13" ht="30" customHeight="1">
      <c r="B48" s="47" t="s">
        <v>56</v>
      </c>
      <c r="C48" s="49">
        <f>C26*C47</f>
        <v>64656.000000000015</v>
      </c>
      <c r="D48" s="49">
        <f>C26*D47</f>
        <v>6465.6</v>
      </c>
      <c r="E48" s="35"/>
      <c r="F48" s="35"/>
      <c r="G48" s="35"/>
      <c r="H48" s="35"/>
      <c r="I48" s="47" t="s">
        <v>56</v>
      </c>
      <c r="J48" s="49">
        <f>J26*J47</f>
        <v>8400</v>
      </c>
      <c r="K48" s="49">
        <f>J26*K47</f>
        <v>840</v>
      </c>
    </row>
    <row r="49" spans="2:12" ht="22.05" customHeight="1"/>
    <row r="50" spans="2:12" ht="22.05" customHeight="1"/>
    <row r="51" spans="2:12" ht="22.05" customHeight="1"/>
    <row r="52" spans="2:12" ht="22.05" customHeight="1">
      <c r="B52" s="33" t="s">
        <v>67</v>
      </c>
      <c r="C52" s="68">
        <v>2.6989999999999998</v>
      </c>
    </row>
    <row r="53" spans="2:12" ht="22.05" customHeight="1">
      <c r="B53" s="33" t="s">
        <v>68</v>
      </c>
      <c r="C53" s="68">
        <v>2.9340000000000002</v>
      </c>
    </row>
    <row r="54" spans="2:12" ht="22.05" customHeight="1">
      <c r="B54" s="33" t="s">
        <v>70</v>
      </c>
      <c r="C54" s="68">
        <v>0.44900000000000001</v>
      </c>
    </row>
    <row r="55" spans="2:12" ht="22.05" customHeight="1">
      <c r="B55" s="33" t="s">
        <v>71</v>
      </c>
      <c r="C55" s="68">
        <v>7.0000000000000007E-2</v>
      </c>
    </row>
    <row r="56" spans="2:12" ht="22.05" customHeight="1">
      <c r="B56" s="33" t="s">
        <v>90</v>
      </c>
      <c r="C56" s="68">
        <v>3.016</v>
      </c>
    </row>
    <row r="61" spans="2:12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</row>
    <row r="62" spans="2:12" s="4" customFormat="1">
      <c r="B62" s="4" t="s">
        <v>91</v>
      </c>
    </row>
    <row r="63" spans="2:12" s="4" customFormat="1">
      <c r="B63" s="4" t="s">
        <v>92</v>
      </c>
    </row>
    <row r="64" spans="2:12" s="4" customFormat="1">
      <c r="I64" s="32"/>
    </row>
    <row r="65" spans="2:14" s="4" customFormat="1">
      <c r="B65" s="32" t="s">
        <v>76</v>
      </c>
      <c r="I65" s="74"/>
    </row>
    <row r="66" spans="2:14" s="4" customFormat="1" ht="22.05" customHeight="1">
      <c r="B66" s="123" t="s">
        <v>77</v>
      </c>
      <c r="C66" s="123"/>
      <c r="D66" s="123"/>
      <c r="E66" s="123"/>
      <c r="I66" s="124"/>
      <c r="J66" s="124"/>
      <c r="K66" s="124"/>
    </row>
    <row r="67" spans="2:14" s="4" customFormat="1">
      <c r="B67" s="123"/>
      <c r="C67" s="123"/>
      <c r="D67" s="123"/>
      <c r="E67" s="123"/>
      <c r="I67" s="124"/>
      <c r="J67" s="124"/>
      <c r="K67" s="124"/>
    </row>
    <row r="68" spans="2:14" s="4" customFormat="1">
      <c r="B68" s="75"/>
      <c r="C68" s="75"/>
      <c r="D68" s="75"/>
      <c r="E68" s="75"/>
      <c r="I68" s="73"/>
      <c r="J68" s="73"/>
      <c r="K68" s="73"/>
    </row>
    <row r="69" spans="2:14" s="4" customFormat="1">
      <c r="B69" s="74" t="s">
        <v>74</v>
      </c>
      <c r="E69" s="75"/>
      <c r="F69" s="75"/>
      <c r="G69" s="75"/>
      <c r="H69" s="75"/>
      <c r="L69" s="73"/>
      <c r="M69" s="73"/>
      <c r="N69" s="73"/>
    </row>
    <row r="70" spans="2:14" s="4" customFormat="1" ht="21" customHeight="1">
      <c r="B70" s="124" t="s">
        <v>75</v>
      </c>
      <c r="C70" s="124"/>
      <c r="D70" s="124"/>
      <c r="E70" s="75"/>
      <c r="F70" s="75"/>
      <c r="G70" s="75"/>
      <c r="H70" s="75"/>
      <c r="L70" s="73"/>
      <c r="M70" s="73"/>
      <c r="N70" s="73"/>
    </row>
    <row r="71" spans="2:14">
      <c r="B71" s="124"/>
      <c r="C71" s="124"/>
      <c r="D71" s="124"/>
    </row>
    <row r="72" spans="2:14" ht="80.099999999999994" customHeight="1"/>
  </sheetData>
  <mergeCells count="8">
    <mergeCell ref="B66:E67"/>
    <mergeCell ref="I66:K67"/>
    <mergeCell ref="B70:D71"/>
    <mergeCell ref="J3:K3"/>
    <mergeCell ref="J4:K4"/>
    <mergeCell ref="J5:K5"/>
    <mergeCell ref="J6:K6"/>
    <mergeCell ref="D1:I4"/>
  </mergeCells>
  <dataValidations disablePrompts="1" count="1">
    <dataValidation type="list" allowBlank="1" showInputMessage="1" showErrorMessage="1" sqref="C15 J15" xr:uid="{9B8C7ED6-FF58-4BC8-95B0-969F04CC383D}">
      <formula1>$D$15:$H$15</formula1>
    </dataValidation>
  </dataValidations>
  <hyperlinks>
    <hyperlink ref="D8" location="Innehållsförteckning!A1" display="Tillbaka till innehållsförteckning" xr:uid="{95A26100-904A-4AE6-8F13-25BD0D017273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98F78-ED8B-4F97-831C-DB5F9F59FB3D}">
  <dimension ref="A1:S72"/>
  <sheetViews>
    <sheetView showGridLines="0" zoomScale="50" zoomScaleNormal="50" workbookViewId="0">
      <selection activeCell="D8" sqref="D8"/>
    </sheetView>
  </sheetViews>
  <sheetFormatPr defaultColWidth="8.77734375" defaultRowHeight="21"/>
  <cols>
    <col min="1" max="1" width="8.77734375" style="33"/>
    <col min="2" max="2" width="50.77734375" style="33" customWidth="1"/>
    <col min="3" max="6" width="25.77734375" style="33" customWidth="1"/>
    <col min="7" max="8" width="8.77734375" style="33"/>
    <col min="9" max="9" width="50.77734375" style="33" customWidth="1"/>
    <col min="10" max="11" width="25.77734375" style="33" customWidth="1"/>
    <col min="12" max="12" width="15.44140625" style="33" customWidth="1"/>
    <col min="13" max="13" width="16.21875" style="33" customWidth="1"/>
    <col min="14" max="15" width="8.77734375" style="33"/>
    <col min="16" max="16" width="35" style="33" customWidth="1"/>
    <col min="17" max="16384" width="8.77734375" style="33"/>
  </cols>
  <sheetData>
    <row r="1" spans="1:19" s="10" customFormat="1" ht="24" customHeight="1">
      <c r="A1" s="86"/>
      <c r="B1" s="87"/>
      <c r="C1" s="90"/>
      <c r="D1" s="117" t="s">
        <v>0</v>
      </c>
      <c r="E1" s="118"/>
      <c r="F1" s="118"/>
      <c r="G1" s="118"/>
      <c r="H1" s="118"/>
      <c r="I1" s="118"/>
      <c r="J1" s="6"/>
      <c r="K1" s="6"/>
      <c r="L1" s="6"/>
      <c r="M1" s="6"/>
      <c r="N1" s="6"/>
      <c r="O1" s="6"/>
    </row>
    <row r="2" spans="1:19" s="10" customFormat="1" ht="30" customHeight="1">
      <c r="A2" s="86"/>
      <c r="B2" s="87"/>
      <c r="C2" s="90"/>
      <c r="D2" s="118"/>
      <c r="E2" s="118"/>
      <c r="F2" s="118"/>
      <c r="G2" s="118"/>
      <c r="H2" s="118"/>
      <c r="I2" s="118"/>
      <c r="J2" s="76" t="s">
        <v>1</v>
      </c>
      <c r="K2" s="6"/>
      <c r="L2" s="6"/>
      <c r="M2" s="6"/>
      <c r="N2" s="6"/>
      <c r="O2" s="6"/>
    </row>
    <row r="3" spans="1:19" s="10" customFormat="1" ht="27" customHeight="1">
      <c r="A3" s="86"/>
      <c r="B3" s="87"/>
      <c r="C3" s="90"/>
      <c r="D3" s="118"/>
      <c r="E3" s="118"/>
      <c r="F3" s="118"/>
      <c r="G3" s="118"/>
      <c r="H3" s="118"/>
      <c r="I3" s="118"/>
      <c r="J3" s="119" t="s">
        <v>2</v>
      </c>
      <c r="K3" s="119"/>
      <c r="L3" s="6"/>
      <c r="M3" s="6"/>
      <c r="N3" s="6"/>
      <c r="O3" s="6"/>
    </row>
    <row r="4" spans="1:19" s="10" customFormat="1" ht="28.05" customHeight="1">
      <c r="A4" s="86"/>
      <c r="B4" s="87"/>
      <c r="C4" s="90"/>
      <c r="D4" s="118"/>
      <c r="E4" s="118"/>
      <c r="F4" s="118"/>
      <c r="G4" s="118"/>
      <c r="H4" s="118"/>
      <c r="I4" s="118"/>
      <c r="J4" s="120" t="s">
        <v>3</v>
      </c>
      <c r="K4" s="120"/>
      <c r="L4" s="6"/>
      <c r="M4" s="6"/>
      <c r="N4" s="6"/>
      <c r="O4" s="6"/>
    </row>
    <row r="5" spans="1:19" s="10" customFormat="1" ht="33" customHeight="1">
      <c r="A5" s="86"/>
      <c r="B5" s="87"/>
      <c r="C5" s="91"/>
      <c r="D5" s="104" t="s">
        <v>103</v>
      </c>
      <c r="E5" s="8"/>
      <c r="F5" s="8"/>
      <c r="G5" s="8"/>
      <c r="H5" s="8"/>
      <c r="I5" s="8"/>
      <c r="J5" s="121" t="s">
        <v>4</v>
      </c>
      <c r="K5" s="121"/>
      <c r="L5" s="6"/>
      <c r="M5" s="6"/>
      <c r="N5" s="6"/>
      <c r="O5" s="6"/>
    </row>
    <row r="6" spans="1:19" s="10" customFormat="1" ht="33" customHeight="1">
      <c r="A6" s="86"/>
      <c r="B6" s="87"/>
      <c r="C6" s="92"/>
      <c r="D6" s="104" t="s">
        <v>102</v>
      </c>
      <c r="E6" s="85"/>
      <c r="F6" s="85"/>
      <c r="G6" s="85"/>
      <c r="H6" s="85"/>
      <c r="I6" s="85"/>
      <c r="J6" s="122" t="s">
        <v>5</v>
      </c>
      <c r="K6" s="122"/>
      <c r="L6" s="6"/>
      <c r="M6" s="6"/>
      <c r="N6" s="6"/>
      <c r="O6" s="6"/>
    </row>
    <row r="7" spans="1:19" s="11" customFormat="1" ht="24" customHeight="1">
      <c r="A7" s="88"/>
      <c r="B7" s="89"/>
      <c r="C7" s="91"/>
      <c r="D7" s="8"/>
      <c r="E7" s="8"/>
      <c r="F7" s="8"/>
      <c r="G7" s="7"/>
      <c r="H7" s="7"/>
      <c r="I7" s="7"/>
      <c r="J7" s="7"/>
      <c r="K7" s="7"/>
      <c r="L7" s="7"/>
      <c r="M7" s="7"/>
      <c r="N7" s="7"/>
      <c r="O7" s="7"/>
    </row>
    <row r="8" spans="1:19" ht="22.05" customHeight="1">
      <c r="D8" s="101" t="s">
        <v>14</v>
      </c>
    </row>
    <row r="9" spans="1:19" s="36" customFormat="1" ht="34.049999999999997" customHeight="1">
      <c r="B9" s="38" t="s">
        <v>15</v>
      </c>
      <c r="C9" s="39"/>
      <c r="D9" s="39"/>
      <c r="E9" s="39"/>
      <c r="F9" s="39"/>
      <c r="G9" s="39"/>
      <c r="H9" s="39"/>
      <c r="I9" s="38" t="s">
        <v>16</v>
      </c>
    </row>
    <row r="10" spans="1:19" ht="22.05" customHeight="1">
      <c r="P10" s="66"/>
      <c r="Q10" s="66"/>
      <c r="R10" s="66"/>
      <c r="S10" s="66"/>
    </row>
    <row r="11" spans="1:19" ht="22.05" customHeight="1">
      <c r="B11" s="4" t="s">
        <v>79</v>
      </c>
      <c r="C11" s="22" t="s">
        <v>96</v>
      </c>
      <c r="D11" s="71"/>
      <c r="E11" s="4"/>
      <c r="F11" s="4"/>
      <c r="G11" s="4"/>
      <c r="H11" s="4"/>
      <c r="I11" s="4" t="s">
        <v>79</v>
      </c>
      <c r="J11" s="22" t="s">
        <v>97</v>
      </c>
      <c r="K11" s="71"/>
      <c r="P11" s="66"/>
      <c r="Q11" s="66"/>
      <c r="R11" s="66"/>
      <c r="S11" s="66"/>
    </row>
    <row r="12" spans="1:19" ht="22.05" customHeight="1">
      <c r="B12" s="33" t="s">
        <v>19</v>
      </c>
      <c r="C12" s="40">
        <v>3000000</v>
      </c>
      <c r="D12" s="72">
        <f>C12-((C25/100)*C12)</f>
        <v>3000000</v>
      </c>
      <c r="E12" s="34"/>
      <c r="F12" s="34"/>
      <c r="G12" s="34"/>
      <c r="H12" s="34"/>
      <c r="I12" s="33" t="s">
        <v>19</v>
      </c>
      <c r="J12" s="40">
        <v>8000000</v>
      </c>
      <c r="K12" s="72">
        <f>J12-((J25/100)*J12)</f>
        <v>6400000</v>
      </c>
      <c r="L12" s="34"/>
      <c r="M12" s="34"/>
      <c r="N12" s="34"/>
      <c r="O12" s="34"/>
      <c r="P12" s="66"/>
      <c r="Q12" s="66"/>
      <c r="R12" s="66"/>
      <c r="S12" s="66"/>
    </row>
    <row r="13" spans="1:19" ht="22.05" customHeight="1">
      <c r="B13" s="33" t="s">
        <v>20</v>
      </c>
      <c r="C13" s="40">
        <v>10</v>
      </c>
      <c r="D13" s="72"/>
      <c r="E13" s="34"/>
      <c r="F13" s="34"/>
      <c r="G13" s="34"/>
      <c r="H13" s="34"/>
      <c r="I13" s="33" t="s">
        <v>20</v>
      </c>
      <c r="J13" s="40">
        <v>10</v>
      </c>
      <c r="K13" s="72"/>
      <c r="L13" s="34"/>
      <c r="M13" s="34"/>
      <c r="N13" s="34"/>
      <c r="O13" s="34"/>
      <c r="P13" s="67"/>
      <c r="Q13" s="66"/>
      <c r="R13" s="66"/>
      <c r="S13" s="66"/>
    </row>
    <row r="14" spans="1:19" ht="22.05" customHeight="1">
      <c r="B14" s="33" t="s">
        <v>82</v>
      </c>
      <c r="C14" s="40">
        <v>800</v>
      </c>
      <c r="D14" s="72"/>
      <c r="E14" s="34"/>
      <c r="F14" s="34"/>
      <c r="G14" s="34"/>
      <c r="H14" s="34"/>
      <c r="I14" s="33" t="s">
        <v>82</v>
      </c>
      <c r="J14" s="40">
        <v>800</v>
      </c>
      <c r="K14" s="72"/>
      <c r="L14" s="34"/>
      <c r="M14" s="34"/>
      <c r="N14" s="34"/>
      <c r="O14" s="34"/>
      <c r="P14" s="66"/>
      <c r="Q14" s="66"/>
      <c r="R14" s="66"/>
      <c r="S14" s="66"/>
    </row>
    <row r="15" spans="1:19" ht="22.05" customHeight="1">
      <c r="B15" s="33" t="s">
        <v>22</v>
      </c>
      <c r="C15" s="42" t="s">
        <v>27</v>
      </c>
      <c r="D15" s="72" t="s">
        <v>23</v>
      </c>
      <c r="E15" s="34" t="s">
        <v>25</v>
      </c>
      <c r="F15" s="34" t="s">
        <v>26</v>
      </c>
      <c r="G15" s="34" t="s">
        <v>83</v>
      </c>
      <c r="H15" s="34" t="s">
        <v>27</v>
      </c>
      <c r="I15" s="33" t="s">
        <v>22</v>
      </c>
      <c r="J15" s="42" t="s">
        <v>23</v>
      </c>
      <c r="K15" s="72" t="s">
        <v>23</v>
      </c>
      <c r="L15" s="34" t="s">
        <v>25</v>
      </c>
      <c r="M15" s="34" t="s">
        <v>26</v>
      </c>
      <c r="N15" s="34" t="s">
        <v>83</v>
      </c>
      <c r="O15" s="34"/>
      <c r="P15" s="66"/>
      <c r="Q15" s="66"/>
      <c r="R15" s="66"/>
      <c r="S15" s="66"/>
    </row>
    <row r="16" spans="1:19" ht="22.05" customHeight="1">
      <c r="B16" s="33" t="s">
        <v>28</v>
      </c>
      <c r="C16" s="41">
        <v>90</v>
      </c>
      <c r="D16" s="72"/>
      <c r="E16" s="34"/>
      <c r="F16" s="34"/>
      <c r="G16" s="34"/>
      <c r="H16" s="34"/>
      <c r="I16" s="33" t="s">
        <v>28</v>
      </c>
      <c r="J16" s="41">
        <v>90</v>
      </c>
      <c r="K16" s="72"/>
      <c r="L16" s="34"/>
      <c r="M16" s="34"/>
      <c r="N16" s="34"/>
      <c r="O16" s="34"/>
      <c r="P16" s="66"/>
      <c r="Q16" s="66"/>
      <c r="R16" s="66"/>
      <c r="S16" s="66"/>
    </row>
    <row r="17" spans="2:15" ht="22.05" customHeight="1">
      <c r="B17" s="33" t="s">
        <v>29</v>
      </c>
      <c r="C17" s="40">
        <v>4</v>
      </c>
      <c r="D17" s="72"/>
      <c r="E17" s="34"/>
      <c r="F17" s="34"/>
      <c r="G17" s="34"/>
      <c r="H17" s="34"/>
      <c r="I17" s="33" t="s">
        <v>29</v>
      </c>
      <c r="J17" s="40">
        <v>4</v>
      </c>
      <c r="K17" s="72"/>
      <c r="L17" s="34"/>
      <c r="M17" s="34"/>
      <c r="N17" s="34"/>
      <c r="O17" s="34"/>
    </row>
    <row r="18" spans="2:15" ht="22.05" customHeight="1">
      <c r="B18" s="33" t="s">
        <v>30</v>
      </c>
      <c r="C18" s="40">
        <v>15000</v>
      </c>
      <c r="D18" s="72"/>
      <c r="E18" s="34"/>
      <c r="F18" s="34"/>
      <c r="G18" s="34"/>
      <c r="H18" s="34"/>
      <c r="I18" s="33" t="s">
        <v>30</v>
      </c>
      <c r="J18" s="43">
        <v>10000</v>
      </c>
      <c r="K18" s="72"/>
      <c r="L18" s="34"/>
      <c r="M18" s="34"/>
      <c r="N18" s="34"/>
      <c r="O18" s="34"/>
    </row>
    <row r="19" spans="2:15" ht="22.05" customHeight="1">
      <c r="B19" s="33" t="s">
        <v>31</v>
      </c>
      <c r="C19" s="40">
        <v>5000</v>
      </c>
      <c r="D19" s="72"/>
      <c r="E19" s="34"/>
      <c r="F19" s="34"/>
      <c r="G19" s="34"/>
      <c r="H19" s="34"/>
      <c r="I19" s="33" t="s">
        <v>31</v>
      </c>
      <c r="J19" s="40">
        <v>5000</v>
      </c>
      <c r="K19" s="72"/>
      <c r="L19" s="34"/>
      <c r="M19" s="34"/>
      <c r="N19" s="34"/>
      <c r="O19" s="34"/>
    </row>
    <row r="20" spans="2:15" ht="22.05" customHeight="1">
      <c r="B20" s="33" t="s">
        <v>84</v>
      </c>
      <c r="C20" s="40">
        <v>0</v>
      </c>
      <c r="D20" s="72">
        <f>IF(C15="El",C20,0)</f>
        <v>0</v>
      </c>
      <c r="E20" s="34"/>
      <c r="F20" s="34"/>
      <c r="G20" s="34"/>
      <c r="H20" s="34"/>
      <c r="I20" s="33" t="s">
        <v>84</v>
      </c>
      <c r="J20" s="40">
        <v>11</v>
      </c>
      <c r="K20" s="72">
        <f>IF(J15="El",J20,0)</f>
        <v>11</v>
      </c>
      <c r="L20" s="34"/>
      <c r="M20" s="34"/>
      <c r="N20" s="34"/>
      <c r="O20" s="34"/>
    </row>
    <row r="21" spans="2:15" ht="22.05" customHeight="1">
      <c r="B21" s="33" t="s">
        <v>85</v>
      </c>
      <c r="C21" s="40">
        <v>0</v>
      </c>
      <c r="D21" s="72">
        <f>IF(C15="Diesel",C21,0)</f>
        <v>0</v>
      </c>
      <c r="E21" s="34"/>
      <c r="F21" s="34"/>
      <c r="G21" s="34"/>
      <c r="H21" s="34"/>
      <c r="I21" s="33" t="s">
        <v>85</v>
      </c>
      <c r="J21" s="40">
        <v>0</v>
      </c>
      <c r="K21" s="72">
        <f>IF(J15="Diesel",J21,0)</f>
        <v>0</v>
      </c>
      <c r="L21" s="34"/>
      <c r="M21" s="34"/>
      <c r="N21" s="34"/>
      <c r="O21" s="34"/>
    </row>
    <row r="22" spans="2:15" ht="22.05" customHeight="1">
      <c r="B22" s="33" t="s">
        <v>86</v>
      </c>
      <c r="C22" s="40">
        <v>0</v>
      </c>
      <c r="D22" s="72">
        <f>IF(C15="Bensin",C22,0)</f>
        <v>0</v>
      </c>
      <c r="E22" s="34"/>
      <c r="F22" s="34"/>
      <c r="G22" s="34"/>
      <c r="H22" s="34"/>
      <c r="I22" s="33" t="s">
        <v>86</v>
      </c>
      <c r="J22" s="40">
        <v>0</v>
      </c>
      <c r="K22" s="72">
        <f>IF(J15="Bensin",J22,0)</f>
        <v>0</v>
      </c>
      <c r="L22" s="34"/>
      <c r="M22" s="34"/>
      <c r="N22" s="34"/>
      <c r="O22" s="34"/>
    </row>
    <row r="23" spans="2:15" ht="22.05" customHeight="1">
      <c r="B23" s="33" t="s">
        <v>87</v>
      </c>
      <c r="C23" s="40">
        <v>0</v>
      </c>
      <c r="D23" s="72">
        <f>IF(C15="Alkylatbensin",C23,0)</f>
        <v>0</v>
      </c>
      <c r="E23" s="34"/>
      <c r="F23" s="34"/>
      <c r="G23" s="34"/>
      <c r="H23" s="34"/>
      <c r="I23" s="33" t="s">
        <v>87</v>
      </c>
      <c r="J23" s="40">
        <v>0</v>
      </c>
      <c r="K23" s="72">
        <f>IF(J15="Alkylatbensin",J23,0)</f>
        <v>0</v>
      </c>
      <c r="L23" s="34"/>
      <c r="M23" s="34"/>
      <c r="N23" s="34"/>
      <c r="O23" s="34"/>
    </row>
    <row r="24" spans="2:15" ht="22.05" customHeight="1">
      <c r="B24" s="33" t="s">
        <v>88</v>
      </c>
      <c r="C24" s="40">
        <v>11</v>
      </c>
      <c r="D24" s="72">
        <f>IF(C15="HVO100",C24,0)</f>
        <v>11</v>
      </c>
      <c r="E24" s="34"/>
      <c r="F24" s="34"/>
      <c r="G24" s="34"/>
      <c r="H24" s="34"/>
      <c r="I24" s="33" t="s">
        <v>88</v>
      </c>
      <c r="J24" s="40">
        <v>0</v>
      </c>
      <c r="K24" s="72">
        <f>IF(J15="HVO100",J24,0)</f>
        <v>0</v>
      </c>
      <c r="L24" s="34"/>
      <c r="M24" s="34"/>
      <c r="N24" s="34"/>
      <c r="O24" s="34"/>
    </row>
    <row r="25" spans="2:15" ht="22.05" customHeight="1">
      <c r="B25" s="18" t="s">
        <v>42</v>
      </c>
      <c r="C25" s="40">
        <v>0</v>
      </c>
      <c r="D25" s="72"/>
      <c r="E25" s="34"/>
      <c r="F25" s="34"/>
      <c r="G25" s="34"/>
      <c r="H25" s="34"/>
      <c r="I25" s="18" t="s">
        <v>42</v>
      </c>
      <c r="J25" s="40">
        <v>20</v>
      </c>
      <c r="K25" s="78" t="s">
        <v>95</v>
      </c>
      <c r="L25" s="34"/>
      <c r="M25" s="34"/>
      <c r="N25" s="34"/>
      <c r="O25" s="34"/>
    </row>
    <row r="26" spans="2:15" ht="22.05" customHeight="1">
      <c r="B26" s="33" t="s">
        <v>45</v>
      </c>
      <c r="C26" s="40">
        <v>1.5</v>
      </c>
      <c r="D26" s="72"/>
      <c r="E26" s="34"/>
      <c r="F26" s="34"/>
      <c r="G26" s="34"/>
      <c r="H26" s="34"/>
      <c r="I26" s="33" t="s">
        <v>45</v>
      </c>
      <c r="J26" s="40">
        <v>1.5</v>
      </c>
      <c r="K26" s="79"/>
      <c r="L26" s="34"/>
      <c r="M26" s="34"/>
      <c r="N26" s="34"/>
      <c r="O26" s="34"/>
    </row>
    <row r="27" spans="2:15" ht="22.05" customHeight="1">
      <c r="D27" s="71"/>
      <c r="K27" s="71"/>
    </row>
    <row r="28" spans="2:15" s="4" customFormat="1" ht="23.55" customHeight="1">
      <c r="B28" s="80" t="s">
        <v>58</v>
      </c>
      <c r="C28" s="81"/>
      <c r="D28" s="81"/>
      <c r="E28" s="81"/>
      <c r="F28" s="33"/>
      <c r="G28" s="81"/>
      <c r="H28" s="81"/>
      <c r="I28" s="80" t="s">
        <v>58</v>
      </c>
      <c r="J28" s="81"/>
      <c r="K28" s="81"/>
      <c r="L28" s="81"/>
      <c r="M28" s="81"/>
    </row>
    <row r="29" spans="2:15" s="4" customFormat="1">
      <c r="C29" s="97" t="s">
        <v>59</v>
      </c>
      <c r="D29" s="97" t="s">
        <v>60</v>
      </c>
      <c r="E29" s="4" t="s">
        <v>61</v>
      </c>
      <c r="F29" s="33"/>
      <c r="J29" s="97" t="s">
        <v>59</v>
      </c>
      <c r="K29" s="97" t="s">
        <v>60</v>
      </c>
      <c r="L29" s="4" t="s">
        <v>61</v>
      </c>
      <c r="M29" s="4" t="s">
        <v>62</v>
      </c>
    </row>
    <row r="30" spans="2:15" s="4" customFormat="1" ht="22.05" customHeight="1">
      <c r="B30" s="4" t="s">
        <v>98</v>
      </c>
      <c r="C30" s="96">
        <v>1.7</v>
      </c>
      <c r="D30" s="96">
        <v>6</v>
      </c>
      <c r="E30" s="58">
        <f>C13</f>
        <v>10</v>
      </c>
      <c r="F30" s="99">
        <f>C30 * ((1 + D30 / 100) ^ E30 - 1) / (E30 * (D30 / 100))</f>
        <v>2.2407351402047544</v>
      </c>
      <c r="I30" s="4" t="s">
        <v>98</v>
      </c>
      <c r="J30" s="96">
        <v>1.7</v>
      </c>
      <c r="K30" s="96">
        <v>6</v>
      </c>
      <c r="L30" s="58">
        <f>J13</f>
        <v>10</v>
      </c>
      <c r="M30" s="99">
        <f>J30 * ((1 + K30 / 100) ^ L30 - 1) / (L30 * (K30 / 100))</f>
        <v>2.2407351402047544</v>
      </c>
    </row>
    <row r="31" spans="2:15" s="4" customFormat="1" ht="22.05" customHeight="1">
      <c r="B31" s="4" t="s">
        <v>63</v>
      </c>
      <c r="C31" s="96">
        <v>30</v>
      </c>
      <c r="D31" s="96">
        <v>5.5</v>
      </c>
      <c r="E31" s="58">
        <f>C13</f>
        <v>10</v>
      </c>
      <c r="F31" s="99">
        <f>C31 * ((1 + D31 / 100) ^ E31 - 1) / (E31 * (D31 / 100))</f>
        <v>38.626061364741432</v>
      </c>
      <c r="I31" s="4" t="s">
        <v>63</v>
      </c>
      <c r="J31" s="96">
        <v>30</v>
      </c>
      <c r="K31" s="96">
        <v>5.5</v>
      </c>
      <c r="L31" s="58">
        <f>J13</f>
        <v>10</v>
      </c>
      <c r="M31" s="99">
        <f>J31 * ((1 + K31 / 100) ^ L31 - 1) / (L31 * (K31 / 100))</f>
        <v>38.626061364741432</v>
      </c>
    </row>
    <row r="32" spans="2:15" s="4" customFormat="1" ht="22.05" customHeight="1">
      <c r="B32" s="4" t="s">
        <v>64</v>
      </c>
      <c r="C32" s="96">
        <v>18</v>
      </c>
      <c r="D32" s="96">
        <v>7</v>
      </c>
      <c r="E32" s="58">
        <f>C13</f>
        <v>10</v>
      </c>
      <c r="F32" s="99">
        <f>C32 * ((1 + D32 / 100) ^ E32 - 1) / (E32 * (D32 / 100))</f>
        <v>24.869606330303114</v>
      </c>
      <c r="I32" s="4" t="s">
        <v>64</v>
      </c>
      <c r="J32" s="96">
        <v>18</v>
      </c>
      <c r="K32" s="96">
        <v>7</v>
      </c>
      <c r="L32" s="58">
        <f>J13</f>
        <v>10</v>
      </c>
      <c r="M32" s="99">
        <f>J32 * ((1 + K32 / 100) ^ L32 - 1) / (L32 * (K32 / 100))</f>
        <v>24.869606330303114</v>
      </c>
    </row>
    <row r="33" spans="2:13" s="4" customFormat="1" ht="22.05" customHeight="1">
      <c r="B33" s="4" t="s">
        <v>65</v>
      </c>
      <c r="C33" s="96">
        <v>17</v>
      </c>
      <c r="D33" s="96">
        <v>5</v>
      </c>
      <c r="E33" s="58">
        <f>C13</f>
        <v>10</v>
      </c>
      <c r="F33" s="99">
        <f>C33 * ((1 + D33 / 100) ^ E33 - 1) / (E33 * (D33 / 100))</f>
        <v>21.382417310433013</v>
      </c>
      <c r="I33" s="4" t="s">
        <v>65</v>
      </c>
      <c r="J33" s="96">
        <v>17</v>
      </c>
      <c r="K33" s="96">
        <v>5</v>
      </c>
      <c r="L33" s="58">
        <f>J13</f>
        <v>10</v>
      </c>
      <c r="M33" s="99">
        <f>J33 * ((1 + K33 / 100) ^ L33 - 1) / (L33 * (K33 / 100))</f>
        <v>21.382417310433013</v>
      </c>
    </row>
    <row r="34" spans="2:13" s="4" customFormat="1" ht="22.05" customHeight="1">
      <c r="B34" s="4" t="s">
        <v>66</v>
      </c>
      <c r="C34" s="96">
        <v>21</v>
      </c>
      <c r="D34" s="96">
        <v>9</v>
      </c>
      <c r="E34" s="58">
        <f>C13</f>
        <v>10</v>
      </c>
      <c r="F34" s="99">
        <f>C34 * ((1 + D34 / 100) ^ E34 - 1) / (E34 * (D34 / 100))</f>
        <v>31.905152407149441</v>
      </c>
      <c r="I34" s="4" t="s">
        <v>66</v>
      </c>
      <c r="J34" s="96">
        <v>21</v>
      </c>
      <c r="K34" s="96">
        <v>9</v>
      </c>
      <c r="L34" s="58">
        <f>J13</f>
        <v>10</v>
      </c>
      <c r="M34" s="99">
        <f>J34 * ((1 + K34 / 100) ^ L34 - 1) / (L34 * (K34 / 100))</f>
        <v>31.905152407149441</v>
      </c>
    </row>
    <row r="35" spans="2:13" ht="22.05" customHeight="1"/>
    <row r="36" spans="2:13" ht="22.05" customHeight="1"/>
    <row r="37" spans="2:13" s="52" customFormat="1" ht="22.05" customHeight="1">
      <c r="C37" s="52" t="s">
        <v>46</v>
      </c>
      <c r="D37" s="52" t="s">
        <v>47</v>
      </c>
      <c r="J37" s="52" t="s">
        <v>46</v>
      </c>
      <c r="K37" s="52" t="s">
        <v>47</v>
      </c>
    </row>
    <row r="38" spans="2:13" ht="5.0999999999999996" customHeight="1"/>
    <row r="39" spans="2:13" ht="22.05" customHeight="1">
      <c r="B39" s="33" t="s">
        <v>48</v>
      </c>
      <c r="C39" s="69">
        <f>((C17/100)*(D12*(1-C16/100)+D12*(C16/200)))*C13</f>
        <v>660000</v>
      </c>
      <c r="D39" s="69">
        <f>C39/$C$13</f>
        <v>66000</v>
      </c>
      <c r="I39" s="33" t="s">
        <v>48</v>
      </c>
      <c r="J39" s="69">
        <f>((J17/100)*(K12*(1-J16/100)+K12*(J16/200)))*J13</f>
        <v>1408000</v>
      </c>
      <c r="K39" s="69">
        <f>J39/$J$13</f>
        <v>140800</v>
      </c>
    </row>
    <row r="40" spans="2:13" ht="22.05" customHeight="1">
      <c r="B40" s="33" t="s">
        <v>49</v>
      </c>
      <c r="C40" s="69">
        <f>((C16/100)*D12)</f>
        <v>2700000</v>
      </c>
      <c r="D40" s="69">
        <f>C40/$C$13</f>
        <v>270000</v>
      </c>
      <c r="I40" s="33" t="s">
        <v>49</v>
      </c>
      <c r="J40" s="70">
        <f>((J16/100)*K12)</f>
        <v>5760000</v>
      </c>
      <c r="K40" s="69">
        <f t="shared" ref="K40:K43" si="0">J40/$J$13</f>
        <v>576000</v>
      </c>
    </row>
    <row r="41" spans="2:13" ht="22.05" customHeight="1">
      <c r="B41" s="33" t="s">
        <v>50</v>
      </c>
      <c r="C41" s="69">
        <f>(C14*0.8*D20*F30+C14*0.8*D21*F31+C14*0.8*D22*F32+C14*0.8*D23*F33+C14*0.8*D24*F34)*C13</f>
        <v>2246122.7294633207</v>
      </c>
      <c r="D41" s="69">
        <f>C41/$C$13</f>
        <v>224612.27294633206</v>
      </c>
      <c r="I41" s="33" t="s">
        <v>50</v>
      </c>
      <c r="J41" s="69">
        <f>(J14*0.8*K20*M30+J14*0.8*K21*M31+J14*0.8*K22*M32+J14*0.8*K23*M33+J14*0.8*K24*M34)*J13</f>
        <v>157747.75387041472</v>
      </c>
      <c r="K41" s="69">
        <f t="shared" si="0"/>
        <v>15774.775387041471</v>
      </c>
    </row>
    <row r="42" spans="2:13" ht="22.05" customHeight="1">
      <c r="B42" s="33" t="s">
        <v>52</v>
      </c>
      <c r="C42" s="70">
        <f>C18*C13</f>
        <v>150000</v>
      </c>
      <c r="D42" s="69">
        <f>C42/$C$13</f>
        <v>15000</v>
      </c>
      <c r="I42" s="33" t="s">
        <v>52</v>
      </c>
      <c r="J42" s="70">
        <f>J18*J13</f>
        <v>100000</v>
      </c>
      <c r="K42" s="69">
        <f t="shared" si="0"/>
        <v>10000</v>
      </c>
    </row>
    <row r="43" spans="2:13" ht="22.05" customHeight="1">
      <c r="B43" s="33" t="s">
        <v>53</v>
      </c>
      <c r="C43" s="70">
        <f>C19*C13</f>
        <v>50000</v>
      </c>
      <c r="D43" s="69">
        <f>C43/$C$13</f>
        <v>5000</v>
      </c>
      <c r="I43" s="33" t="s">
        <v>53</v>
      </c>
      <c r="J43" s="70">
        <f>J19*J13</f>
        <v>50000</v>
      </c>
      <c r="K43" s="69">
        <f t="shared" si="0"/>
        <v>5000</v>
      </c>
    </row>
    <row r="44" spans="2:13" ht="22.05" customHeight="1" thickBot="1">
      <c r="I44" s="44"/>
      <c r="J44" s="44"/>
      <c r="K44" s="44"/>
    </row>
    <row r="45" spans="2:13" s="37" customFormat="1" ht="30" customHeight="1" thickTop="1">
      <c r="B45" s="45" t="s">
        <v>54</v>
      </c>
      <c r="C45" s="50">
        <f>SUM(C39:C43)</f>
        <v>5806122.7294633202</v>
      </c>
      <c r="D45" s="50">
        <f>SUM(D39:D43)</f>
        <v>580612.27294633212</v>
      </c>
      <c r="E45" s="103">
        <f>QUOTIENT(D45,C14)</f>
        <v>725</v>
      </c>
      <c r="F45" s="103" t="s">
        <v>100</v>
      </c>
      <c r="I45" s="46" t="s">
        <v>54</v>
      </c>
      <c r="J45" s="51">
        <f>SUM(J39:J43)</f>
        <v>7475747.7538704146</v>
      </c>
      <c r="K45" s="51">
        <f>SUM(K39:K43)</f>
        <v>747574.7753870415</v>
      </c>
      <c r="L45" s="103">
        <f>QUOTIENT(K45,J14)</f>
        <v>934</v>
      </c>
      <c r="M45" s="103" t="s">
        <v>100</v>
      </c>
    </row>
    <row r="46" spans="2:13" ht="22.05" customHeight="1"/>
    <row r="47" spans="2:13" ht="30" customHeight="1">
      <c r="B47" s="47" t="s">
        <v>55</v>
      </c>
      <c r="C47" s="48">
        <f>D47*C13</f>
        <v>39512</v>
      </c>
      <c r="D47" s="48">
        <f>C14*D20*C55+C14*D21*C52+C14*D22*C53+C14*D23*C56+C14*D24*C54</f>
        <v>3951.2000000000003</v>
      </c>
      <c r="E47" s="35"/>
      <c r="F47" s="35"/>
      <c r="G47" s="35"/>
      <c r="H47" s="35"/>
      <c r="I47" s="47" t="s">
        <v>55</v>
      </c>
      <c r="J47" s="48">
        <f>K47*J13</f>
        <v>6160.0000000000009</v>
      </c>
      <c r="K47" s="48">
        <f>J14*K20*C55+J14*K21*C52+J14*K22*C53+J14*K23*C56+J14*K24*C54</f>
        <v>616.00000000000011</v>
      </c>
    </row>
    <row r="48" spans="2:13" ht="30" customHeight="1">
      <c r="B48" s="47" t="s">
        <v>56</v>
      </c>
      <c r="C48" s="49">
        <f>C26*C47</f>
        <v>59268</v>
      </c>
      <c r="D48" s="49">
        <f>C26*D47</f>
        <v>5926.8</v>
      </c>
      <c r="E48" s="35"/>
      <c r="F48" s="35"/>
      <c r="G48" s="35"/>
      <c r="H48" s="35"/>
      <c r="I48" s="47" t="s">
        <v>56</v>
      </c>
      <c r="J48" s="49">
        <f>J26*J47</f>
        <v>9240.0000000000018</v>
      </c>
      <c r="K48" s="49">
        <f>J26*K47</f>
        <v>924.00000000000023</v>
      </c>
    </row>
    <row r="49" spans="2:12" ht="22.05" customHeight="1"/>
    <row r="50" spans="2:12" ht="22.05" customHeight="1"/>
    <row r="51" spans="2:12" ht="22.05" customHeight="1"/>
    <row r="52" spans="2:12" ht="22.05" customHeight="1">
      <c r="B52" s="33" t="s">
        <v>67</v>
      </c>
      <c r="C52" s="68">
        <v>2.6989999999999998</v>
      </c>
    </row>
    <row r="53" spans="2:12" ht="22.05" customHeight="1">
      <c r="B53" s="33" t="s">
        <v>68</v>
      </c>
      <c r="C53" s="68">
        <v>2.9340000000000002</v>
      </c>
    </row>
    <row r="54" spans="2:12" ht="22.05" customHeight="1">
      <c r="B54" s="33" t="s">
        <v>70</v>
      </c>
      <c r="C54" s="68">
        <v>0.44900000000000001</v>
      </c>
    </row>
    <row r="55" spans="2:12" ht="22.05" customHeight="1">
      <c r="B55" s="33" t="s">
        <v>71</v>
      </c>
      <c r="C55" s="68">
        <v>7.0000000000000007E-2</v>
      </c>
    </row>
    <row r="56" spans="2:12" ht="22.05" customHeight="1">
      <c r="B56" s="33" t="s">
        <v>90</v>
      </c>
      <c r="C56" s="68">
        <v>3.016</v>
      </c>
    </row>
    <row r="61" spans="2:12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</row>
    <row r="62" spans="2:12" s="4" customFormat="1">
      <c r="B62" s="4" t="s">
        <v>91</v>
      </c>
    </row>
    <row r="63" spans="2:12" s="4" customFormat="1">
      <c r="B63" s="4" t="s">
        <v>92</v>
      </c>
    </row>
    <row r="64" spans="2:12" s="4" customFormat="1">
      <c r="I64" s="32"/>
    </row>
    <row r="65" spans="2:14" s="4" customFormat="1">
      <c r="B65" s="32" t="s">
        <v>76</v>
      </c>
      <c r="I65" s="74"/>
    </row>
    <row r="66" spans="2:14" s="4" customFormat="1" ht="22.05" customHeight="1">
      <c r="B66" s="123" t="s">
        <v>77</v>
      </c>
      <c r="C66" s="123"/>
      <c r="D66" s="123"/>
      <c r="E66" s="123"/>
      <c r="I66" s="124"/>
      <c r="J66" s="124"/>
      <c r="K66" s="124"/>
    </row>
    <row r="67" spans="2:14" s="4" customFormat="1">
      <c r="B67" s="123"/>
      <c r="C67" s="123"/>
      <c r="D67" s="123"/>
      <c r="E67" s="123"/>
      <c r="I67" s="124"/>
      <c r="J67" s="124"/>
      <c r="K67" s="124"/>
    </row>
    <row r="68" spans="2:14" s="4" customFormat="1">
      <c r="B68" s="75"/>
      <c r="C68" s="75"/>
      <c r="D68" s="75"/>
      <c r="E68" s="75"/>
      <c r="I68" s="73"/>
      <c r="J68" s="73"/>
      <c r="K68" s="73"/>
    </row>
    <row r="69" spans="2:14" s="4" customFormat="1">
      <c r="B69" s="74" t="s">
        <v>74</v>
      </c>
      <c r="E69" s="75"/>
      <c r="F69" s="75"/>
      <c r="G69" s="75"/>
      <c r="H69" s="75"/>
      <c r="L69" s="73"/>
      <c r="M69" s="73"/>
      <c r="N69" s="73"/>
    </row>
    <row r="70" spans="2:14" s="4" customFormat="1" ht="21" customHeight="1">
      <c r="B70" s="124" t="s">
        <v>75</v>
      </c>
      <c r="C70" s="124"/>
      <c r="D70" s="124"/>
      <c r="E70" s="75"/>
      <c r="F70" s="75"/>
      <c r="G70" s="75"/>
      <c r="H70" s="75"/>
      <c r="L70" s="73"/>
      <c r="M70" s="73"/>
      <c r="N70" s="73"/>
    </row>
    <row r="71" spans="2:14">
      <c r="B71" s="124"/>
      <c r="C71" s="124"/>
      <c r="D71" s="124"/>
    </row>
    <row r="72" spans="2:14" ht="80.099999999999994" customHeight="1"/>
  </sheetData>
  <mergeCells count="8">
    <mergeCell ref="B66:E67"/>
    <mergeCell ref="I66:K67"/>
    <mergeCell ref="B70:D71"/>
    <mergeCell ref="J3:K3"/>
    <mergeCell ref="J4:K4"/>
    <mergeCell ref="J5:K5"/>
    <mergeCell ref="J6:K6"/>
    <mergeCell ref="D1:I4"/>
  </mergeCells>
  <dataValidations disablePrompts="1" count="1">
    <dataValidation type="list" allowBlank="1" showInputMessage="1" showErrorMessage="1" sqref="C15 J15" xr:uid="{95C72270-AFBA-43D3-BCFD-8BFE63297B6A}">
      <formula1>$D$15:$H$15</formula1>
    </dataValidation>
  </dataValidations>
  <hyperlinks>
    <hyperlink ref="D8" location="Innehållsförteckning!A1" display="Tillbaka till innehållsförteckning" xr:uid="{CEADC159-5967-4943-91E1-379A4AD79C3E}"/>
  </hyperlink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EC5B03372B1F842BAB68889E0485035" ma:contentTypeVersion="13" ma:contentTypeDescription="Opret et nyt dokument." ma:contentTypeScope="" ma:versionID="f94fe9e654b8f9001908adef2f15861d">
  <xsd:schema xmlns:xsd="http://www.w3.org/2001/XMLSchema" xmlns:xs="http://www.w3.org/2001/XMLSchema" xmlns:p="http://schemas.microsoft.com/office/2006/metadata/properties" xmlns:ns2="b5d83693-c0f8-48f5-8778-2396bc493c07" xmlns:ns3="0a39bfa2-5f1b-4e3f-899a-ecef0547285a" targetNamespace="http://schemas.microsoft.com/office/2006/metadata/properties" ma:root="true" ma:fieldsID="d1766bb98b31114dd6dbafdea8f9971a" ns2:_="" ns3:_="">
    <xsd:import namespace="b5d83693-c0f8-48f5-8778-2396bc493c07"/>
    <xsd:import namespace="0a39bfa2-5f1b-4e3f-899a-ecef054728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83693-c0f8-48f5-8778-2396bc493c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ledmærker" ma:readOnly="false" ma:fieldId="{5cf76f15-5ced-4ddc-b409-7134ff3c332f}" ma:taxonomyMulti="true" ma:sspId="99b1d6fa-7396-4be3-b0e0-255b88a4d4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9bfa2-5f1b-4e3f-899a-ecef0547285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b189442-bb36-45c5-aeb0-ef253abebe26}" ma:internalName="TaxCatchAll" ma:showField="CatchAllData" ma:web="0a39bfa2-5f1b-4e3f-899a-ecef054728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39bfa2-5f1b-4e3f-899a-ecef0547285a" xsi:nil="true"/>
    <lcf76f155ced4ddcb4097134ff3c332f xmlns="b5d83693-c0f8-48f5-8778-2396bc493c0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441478A-0228-4A0C-BB21-DC6A82C881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5589D3-374E-4C27-942F-5A5F53C4EC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83693-c0f8-48f5-8778-2396bc493c07"/>
    <ds:schemaRef ds:uri="0a39bfa2-5f1b-4e3f-899a-ecef054728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2B5204-C0F7-4138-B6AB-25E9F5DACE72}">
  <ds:schemaRefs>
    <ds:schemaRef ds:uri="http://purl.org/dc/dcmitype/"/>
    <ds:schemaRef ds:uri="b5d83693-c0f8-48f5-8778-2396bc493c07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0a39bfa2-5f1b-4e3f-899a-ecef054728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Innehållsförteckning</vt:lpstr>
      <vt:lpstr>TCO-kalkyl - renhållningsfordon</vt:lpstr>
      <vt:lpstr>TCO-kalkyl - lastväxlare</vt:lpstr>
      <vt:lpstr>TCO-kalkyl - kompaktlastare</vt:lpstr>
      <vt:lpstr>TCO-kalkyl - tung grävare</vt:lpstr>
      <vt:lpstr>TCO-kalkyl - tung hjullastare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Fyrbodals TCO-verktyg</dc:title>
  <dc:subject/>
  <dc:creator>Kindblom, Pål</dc:creator>
  <cp:keywords/>
  <dc:description/>
  <cp:lastModifiedBy>Andreas Borg</cp:lastModifiedBy>
  <cp:revision/>
  <dcterms:created xsi:type="dcterms:W3CDTF">2020-05-07T11:43:17Z</dcterms:created>
  <dcterms:modified xsi:type="dcterms:W3CDTF">2025-01-20T09:46:20Z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0x010100EEC5B03372B1F842BAB68889E0485035</vt:lpwstr>
  </property>
  <property fmtid="{D5CDD505-2E9C-101B-9397-08002B2CF9AE}" pid="3" name="MediaServiceImageTags">
    <vt:lpwstr/>
  </property>
</Properties>
</file>